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a141dc57e61c66e/NBS 2020/NBS 2020/Admin Data/FAAC/Disbursement 2021/"/>
    </mc:Choice>
  </mc:AlternateContent>
  <xr:revisionPtr revIDLastSave="0" documentId="8_{28950D0B-0838-446B-AAFF-E1E607B1360A}" xr6:coauthVersionLast="47" xr6:coauthVersionMax="47" xr10:uidLastSave="{00000000-0000-0000-0000-000000000000}"/>
  <bookViews>
    <workbookView xWindow="-110" yWindow="-110" windowWidth="19420" windowHeight="10420" firstSheet="1" activeTab="4" xr2:uid="{00000000-000D-0000-FFFF-FFFF00000000}"/>
  </bookViews>
  <sheets>
    <sheet name="MONTHENTRY" sheetId="8" state="hidden" r:id="rId1"/>
    <sheet name="Sum &amp; FG" sheetId="4" r:id="rId2"/>
    <sheet name="SG Details" sheetId="1" r:id="rId3"/>
    <sheet name="LGC Details" sheetId="2" r:id="rId4"/>
    <sheet name="SumSum" sheetId="17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Details'!$A$1:$P$54</definedName>
    <definedName name="_xlnm.Print_Titles" localSheetId="3">'LGC Details'!$1:$7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4" l="1"/>
  <c r="O413" i="2" l="1"/>
  <c r="O411" i="2"/>
  <c r="O410" i="2"/>
  <c r="O409" i="2"/>
  <c r="O408" i="2"/>
  <c r="O407" i="2"/>
  <c r="O406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T29" i="2"/>
  <c r="F46" i="1" l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C34" i="4" l="1"/>
  <c r="P27" i="2" l="1"/>
  <c r="O27" i="2"/>
  <c r="N27" i="2"/>
  <c r="P412" i="2"/>
  <c r="O412" i="2"/>
  <c r="N412" i="2"/>
  <c r="P405" i="2"/>
  <c r="N405" i="2"/>
  <c r="O404" i="2"/>
  <c r="O403" i="2"/>
  <c r="O402" i="2"/>
  <c r="O401" i="2"/>
  <c r="O400" i="2"/>
  <c r="O399" i="2"/>
  <c r="O398" i="2"/>
  <c r="O397" i="2"/>
  <c r="O396" i="2"/>
  <c r="O395" i="2"/>
  <c r="O394" i="2"/>
  <c r="O393" i="2"/>
  <c r="O392" i="2"/>
  <c r="O391" i="2"/>
  <c r="P390" i="2"/>
  <c r="N390" i="2"/>
  <c r="O389" i="2"/>
  <c r="O388" i="2"/>
  <c r="O387" i="2"/>
  <c r="O386" i="2"/>
  <c r="O385" i="2"/>
  <c r="O384" i="2"/>
  <c r="O383" i="2"/>
  <c r="O382" i="2"/>
  <c r="O381" i="2"/>
  <c r="O380" i="2"/>
  <c r="O379" i="2"/>
  <c r="O378" i="2"/>
  <c r="O377" i="2"/>
  <c r="O376" i="2"/>
  <c r="O375" i="2"/>
  <c r="O374" i="2"/>
  <c r="O373" i="2"/>
  <c r="O370" i="2"/>
  <c r="O369" i="2"/>
  <c r="O368" i="2"/>
  <c r="O367" i="2"/>
  <c r="O366" i="2"/>
  <c r="O365" i="2"/>
  <c r="O364" i="2"/>
  <c r="O363" i="2"/>
  <c r="O362" i="2"/>
  <c r="O361" i="2"/>
  <c r="O360" i="2"/>
  <c r="O359" i="2"/>
  <c r="O358" i="2"/>
  <c r="O357" i="2"/>
  <c r="O356" i="2"/>
  <c r="O371" i="2"/>
  <c r="P372" i="2"/>
  <c r="N372" i="2"/>
  <c r="O308" i="2"/>
  <c r="O330" i="2"/>
  <c r="O329" i="2"/>
  <c r="O328" i="2"/>
  <c r="O327" i="2"/>
  <c r="O326" i="2"/>
  <c r="O325" i="2"/>
  <c r="O324" i="2"/>
  <c r="O323" i="2"/>
  <c r="O322" i="2"/>
  <c r="O321" i="2"/>
  <c r="O320" i="2"/>
  <c r="O319" i="2"/>
  <c r="O318" i="2"/>
  <c r="O317" i="2"/>
  <c r="O316" i="2"/>
  <c r="O315" i="2"/>
  <c r="O314" i="2"/>
  <c r="O313" i="2"/>
  <c r="O312" i="2"/>
  <c r="O311" i="2"/>
  <c r="O310" i="2"/>
  <c r="O309" i="2"/>
  <c r="O353" i="2"/>
  <c r="O352" i="2"/>
  <c r="O351" i="2"/>
  <c r="O350" i="2"/>
  <c r="O349" i="2"/>
  <c r="O348" i="2"/>
  <c r="O347" i="2"/>
  <c r="O346" i="2"/>
  <c r="O345" i="2"/>
  <c r="O344" i="2"/>
  <c r="O343" i="2"/>
  <c r="O342" i="2"/>
  <c r="O341" i="2"/>
  <c r="O340" i="2"/>
  <c r="O339" i="2"/>
  <c r="O338" i="2"/>
  <c r="O337" i="2"/>
  <c r="O336" i="2"/>
  <c r="O335" i="2"/>
  <c r="O334" i="2"/>
  <c r="O333" i="2"/>
  <c r="O332" i="2"/>
  <c r="O354" i="2"/>
  <c r="P355" i="2"/>
  <c r="N355" i="2"/>
  <c r="P331" i="2"/>
  <c r="N331" i="2"/>
  <c r="P307" i="2"/>
  <c r="N307" i="2"/>
  <c r="O306" i="2"/>
  <c r="O305" i="2"/>
  <c r="O304" i="2"/>
  <c r="O303" i="2"/>
  <c r="O302" i="2"/>
  <c r="O301" i="2"/>
  <c r="O300" i="2"/>
  <c r="O299" i="2"/>
  <c r="O298" i="2"/>
  <c r="O297" i="2"/>
  <c r="O296" i="2"/>
  <c r="O295" i="2"/>
  <c r="O294" i="2"/>
  <c r="O293" i="2"/>
  <c r="O292" i="2"/>
  <c r="O291" i="2"/>
  <c r="O290" i="2"/>
  <c r="O287" i="2"/>
  <c r="O286" i="2"/>
  <c r="O285" i="2"/>
  <c r="O284" i="2"/>
  <c r="O283" i="2"/>
  <c r="O282" i="2"/>
  <c r="O281" i="2"/>
  <c r="O280" i="2"/>
  <c r="O279" i="2"/>
  <c r="O278" i="2"/>
  <c r="O277" i="2"/>
  <c r="O276" i="2"/>
  <c r="O275" i="2"/>
  <c r="O274" i="2"/>
  <c r="O273" i="2"/>
  <c r="O272" i="2"/>
  <c r="O271" i="2"/>
  <c r="O270" i="2"/>
  <c r="O269" i="2"/>
  <c r="O268" i="2"/>
  <c r="O267" i="2"/>
  <c r="O266" i="2"/>
  <c r="O265" i="2"/>
  <c r="O264" i="2"/>
  <c r="O263" i="2"/>
  <c r="O262" i="2"/>
  <c r="O261" i="2"/>
  <c r="O260" i="2"/>
  <c r="O259" i="2"/>
  <c r="O258" i="2"/>
  <c r="O257" i="2"/>
  <c r="O256" i="2"/>
  <c r="O288" i="2"/>
  <c r="P289" i="2"/>
  <c r="N289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N255" i="2"/>
  <c r="P255" i="2"/>
  <c r="O222" i="2"/>
  <c r="O221" i="2"/>
  <c r="O220" i="2"/>
  <c r="O219" i="2"/>
  <c r="O218" i="2"/>
  <c r="O217" i="2"/>
  <c r="O216" i="2"/>
  <c r="O215" i="2"/>
  <c r="O214" i="2"/>
  <c r="O213" i="2"/>
  <c r="O212" i="2"/>
  <c r="O211" i="2"/>
  <c r="O210" i="2"/>
  <c r="O209" i="2"/>
  <c r="O208" i="2"/>
  <c r="O207" i="2"/>
  <c r="O206" i="2"/>
  <c r="O223" i="2"/>
  <c r="P224" i="2"/>
  <c r="N224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90" i="2"/>
  <c r="O189" i="2"/>
  <c r="O188" i="2"/>
  <c r="O187" i="2"/>
  <c r="O186" i="2"/>
  <c r="O185" i="2"/>
  <c r="O204" i="2"/>
  <c r="P205" i="2"/>
  <c r="N205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83" i="2"/>
  <c r="P184" i="2"/>
  <c r="N184" i="2"/>
  <c r="P158" i="2"/>
  <c r="N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P144" i="2"/>
  <c r="N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P123" i="2"/>
  <c r="O123" i="2"/>
  <c r="N123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P106" i="2"/>
  <c r="N106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83" i="2"/>
  <c r="P84" i="2"/>
  <c r="N84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61" i="2"/>
  <c r="P62" i="2"/>
  <c r="N62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87" i="2"/>
  <c r="G388" i="2"/>
  <c r="E388" i="2"/>
  <c r="G364" i="2"/>
  <c r="E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G336" i="2"/>
  <c r="E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36" i="2" s="1"/>
  <c r="G308" i="2"/>
  <c r="E308" i="2"/>
  <c r="F307" i="2"/>
  <c r="F306" i="2"/>
  <c r="F305" i="2"/>
  <c r="F304" i="2"/>
  <c r="F303" i="2"/>
  <c r="F302" i="2"/>
  <c r="F301" i="2"/>
  <c r="F300" i="2"/>
  <c r="F299" i="2"/>
  <c r="F298" i="2"/>
  <c r="F297" i="2"/>
  <c r="G296" i="2"/>
  <c r="E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G278" i="2"/>
  <c r="E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G261" i="2"/>
  <c r="E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39" i="2"/>
  <c r="F238" i="2"/>
  <c r="F237" i="2"/>
  <c r="F236" i="2"/>
  <c r="F235" i="2"/>
  <c r="F234" i="2"/>
  <c r="F233" i="2"/>
  <c r="F232" i="2"/>
  <c r="F231" i="2"/>
  <c r="F230" i="2"/>
  <c r="F229" i="2"/>
  <c r="F240" i="2"/>
  <c r="F241" i="2"/>
  <c r="G242" i="2"/>
  <c r="E242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27" i="2"/>
  <c r="G228" i="2"/>
  <c r="E228" i="2"/>
  <c r="G183" i="2"/>
  <c r="E183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201" i="2"/>
  <c r="G202" i="2"/>
  <c r="E202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G155" i="2"/>
  <c r="E155" i="2"/>
  <c r="F181" i="2"/>
  <c r="F180" i="2"/>
  <c r="F179" i="2"/>
  <c r="F178" i="2"/>
  <c r="F177" i="2"/>
  <c r="F176" i="2"/>
  <c r="F175" i="2"/>
  <c r="F174" i="2"/>
  <c r="F182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54" i="2"/>
  <c r="F129" i="2"/>
  <c r="F128" i="2"/>
  <c r="F127" i="2"/>
  <c r="F126" i="2"/>
  <c r="F125" i="2"/>
  <c r="F124" i="2"/>
  <c r="F123" i="2"/>
  <c r="F130" i="2"/>
  <c r="G131" i="2"/>
  <c r="E13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21" i="2"/>
  <c r="G122" i="2"/>
  <c r="E122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100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E101" i="2"/>
  <c r="G101" i="2"/>
  <c r="O158" i="2" l="1"/>
  <c r="O307" i="2"/>
  <c r="F308" i="2"/>
  <c r="O184" i="2"/>
  <c r="O405" i="2"/>
  <c r="O255" i="2"/>
  <c r="O390" i="2"/>
  <c r="F261" i="2"/>
  <c r="Q27" i="2"/>
  <c r="F278" i="2"/>
  <c r="F364" i="2"/>
  <c r="F296" i="2"/>
  <c r="F155" i="2"/>
  <c r="F183" i="2"/>
  <c r="O144" i="2"/>
  <c r="O289" i="2"/>
  <c r="O355" i="2"/>
  <c r="F101" i="2"/>
  <c r="O106" i="2"/>
  <c r="O372" i="2"/>
  <c r="F202" i="2"/>
  <c r="O224" i="2"/>
  <c r="F131" i="2"/>
  <c r="F388" i="2"/>
  <c r="F228" i="2"/>
  <c r="O331" i="2"/>
  <c r="O205" i="2"/>
  <c r="O84" i="2"/>
  <c r="O62" i="2"/>
  <c r="F242" i="2"/>
  <c r="F122" i="2"/>
  <c r="F79" i="2"/>
  <c r="G79" i="2"/>
  <c r="E79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46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G15" i="17"/>
  <c r="G29" i="17"/>
  <c r="G37" i="17"/>
  <c r="E43" i="17"/>
  <c r="G43" i="17" s="1"/>
  <c r="E42" i="17"/>
  <c r="G42" i="17" s="1"/>
  <c r="E41" i="17"/>
  <c r="G41" i="17" s="1"/>
  <c r="E40" i="17"/>
  <c r="G40" i="17" s="1"/>
  <c r="E39" i="17"/>
  <c r="G39" i="17" s="1"/>
  <c r="E38" i="17"/>
  <c r="G38" i="17" s="1"/>
  <c r="E37" i="17"/>
  <c r="E36" i="17"/>
  <c r="G36" i="17" s="1"/>
  <c r="E35" i="17"/>
  <c r="G35" i="17" s="1"/>
  <c r="E34" i="17"/>
  <c r="G34" i="17" s="1"/>
  <c r="E33" i="17"/>
  <c r="G33" i="17" s="1"/>
  <c r="E32" i="17"/>
  <c r="G32" i="17" s="1"/>
  <c r="E31" i="17"/>
  <c r="G31" i="17" s="1"/>
  <c r="E30" i="17"/>
  <c r="G30" i="17" s="1"/>
  <c r="E29" i="17"/>
  <c r="E28" i="17"/>
  <c r="G28" i="17" s="1"/>
  <c r="E27" i="17"/>
  <c r="G27" i="17" s="1"/>
  <c r="E26" i="17"/>
  <c r="G26" i="17" s="1"/>
  <c r="E25" i="17"/>
  <c r="G25" i="17" s="1"/>
  <c r="E24" i="17"/>
  <c r="G24" i="17" s="1"/>
  <c r="E23" i="17"/>
  <c r="G23" i="17" s="1"/>
  <c r="E22" i="17"/>
  <c r="G22" i="17" s="1"/>
  <c r="E21" i="17"/>
  <c r="G21" i="17" s="1"/>
  <c r="E20" i="17"/>
  <c r="G20" i="17" s="1"/>
  <c r="E19" i="17"/>
  <c r="G19" i="17" s="1"/>
  <c r="E18" i="17"/>
  <c r="G18" i="17" s="1"/>
  <c r="E17" i="17"/>
  <c r="G17" i="17" s="1"/>
  <c r="E16" i="17"/>
  <c r="G16" i="17" s="1"/>
  <c r="E15" i="17"/>
  <c r="E14" i="17"/>
  <c r="G14" i="17" s="1"/>
  <c r="E13" i="17"/>
  <c r="G13" i="17" s="1"/>
  <c r="E12" i="17"/>
  <c r="G12" i="17" s="1"/>
  <c r="E11" i="17"/>
  <c r="G11" i="17" s="1"/>
  <c r="E10" i="17"/>
  <c r="G10" i="17" s="1"/>
  <c r="E9" i="17"/>
  <c r="G9" i="17" s="1"/>
  <c r="E8" i="17"/>
  <c r="G8" i="17" s="1"/>
  <c r="E7" i="17"/>
  <c r="G7" i="17" s="1"/>
  <c r="F44" i="17"/>
  <c r="D44" i="17"/>
  <c r="E44" i="17" l="1"/>
  <c r="G44" i="17"/>
  <c r="Q413" i="2"/>
  <c r="Q411" i="2"/>
  <c r="Q410" i="2"/>
  <c r="Q409" i="2"/>
  <c r="Q408" i="2"/>
  <c r="Q407" i="2"/>
  <c r="Q406" i="2"/>
  <c r="Q404" i="2"/>
  <c r="Q403" i="2"/>
  <c r="Q402" i="2"/>
  <c r="Q401" i="2"/>
  <c r="Q400" i="2"/>
  <c r="Q399" i="2"/>
  <c r="Q398" i="2"/>
  <c r="Q397" i="2"/>
  <c r="Q396" i="2"/>
  <c r="Q395" i="2"/>
  <c r="Q394" i="2"/>
  <c r="Q393" i="2"/>
  <c r="Q392" i="2"/>
  <c r="Q391" i="2"/>
  <c r="Q389" i="2"/>
  <c r="Q388" i="2"/>
  <c r="Q387" i="2"/>
  <c r="Q386" i="2"/>
  <c r="Q385" i="2"/>
  <c r="Q384" i="2"/>
  <c r="Q383" i="2"/>
  <c r="Q382" i="2"/>
  <c r="Q381" i="2"/>
  <c r="Q380" i="2"/>
  <c r="Q379" i="2"/>
  <c r="Q378" i="2"/>
  <c r="Q377" i="2"/>
  <c r="Q376" i="2"/>
  <c r="Q375" i="2"/>
  <c r="Q374" i="2"/>
  <c r="Q373" i="2"/>
  <c r="Q371" i="2"/>
  <c r="Q370" i="2"/>
  <c r="Q369" i="2"/>
  <c r="Q368" i="2"/>
  <c r="Q367" i="2"/>
  <c r="Q366" i="2"/>
  <c r="Q365" i="2"/>
  <c r="Q364" i="2"/>
  <c r="Q363" i="2"/>
  <c r="Q362" i="2"/>
  <c r="Q361" i="2"/>
  <c r="Q360" i="2"/>
  <c r="Q359" i="2"/>
  <c r="Q358" i="2"/>
  <c r="Q357" i="2"/>
  <c r="Q356" i="2"/>
  <c r="Q354" i="2"/>
  <c r="Q353" i="2"/>
  <c r="Q352" i="2"/>
  <c r="Q351" i="2"/>
  <c r="Q350" i="2"/>
  <c r="Q349" i="2"/>
  <c r="Q348" i="2"/>
  <c r="Q347" i="2"/>
  <c r="Q346" i="2"/>
  <c r="Q345" i="2"/>
  <c r="Q344" i="2"/>
  <c r="Q343" i="2"/>
  <c r="Q342" i="2"/>
  <c r="Q341" i="2"/>
  <c r="Q340" i="2"/>
  <c r="Q339" i="2"/>
  <c r="Q338" i="2"/>
  <c r="Q337" i="2"/>
  <c r="Q336" i="2"/>
  <c r="Q335" i="2"/>
  <c r="Q334" i="2"/>
  <c r="Q333" i="2"/>
  <c r="Q332" i="2"/>
  <c r="Q330" i="2"/>
  <c r="Q329" i="2"/>
  <c r="Q328" i="2"/>
  <c r="Q327" i="2"/>
  <c r="Q326" i="2"/>
  <c r="Q325" i="2"/>
  <c r="Q324" i="2"/>
  <c r="Q323" i="2"/>
  <c r="Q322" i="2"/>
  <c r="Q321" i="2"/>
  <c r="Q320" i="2"/>
  <c r="Q319" i="2"/>
  <c r="Q318" i="2"/>
  <c r="Q317" i="2"/>
  <c r="Q316" i="2"/>
  <c r="Q315" i="2"/>
  <c r="Q314" i="2"/>
  <c r="Q313" i="2"/>
  <c r="Q312" i="2"/>
  <c r="Q311" i="2"/>
  <c r="Q310" i="2"/>
  <c r="Q309" i="2"/>
  <c r="Q308" i="2"/>
  <c r="Q306" i="2"/>
  <c r="Q305" i="2"/>
  <c r="Q304" i="2"/>
  <c r="Q303" i="2"/>
  <c r="Q302" i="2"/>
  <c r="Q301" i="2"/>
  <c r="Q300" i="2"/>
  <c r="Q299" i="2"/>
  <c r="Q298" i="2"/>
  <c r="Q297" i="2"/>
  <c r="Q296" i="2"/>
  <c r="Q295" i="2"/>
  <c r="Q294" i="2"/>
  <c r="Q293" i="2"/>
  <c r="Q292" i="2"/>
  <c r="Q291" i="2"/>
  <c r="Q290" i="2"/>
  <c r="Q288" i="2"/>
  <c r="Q287" i="2"/>
  <c r="Q286" i="2"/>
  <c r="Q285" i="2"/>
  <c r="Q284" i="2"/>
  <c r="Q283" i="2"/>
  <c r="Q282" i="2"/>
  <c r="Q281" i="2"/>
  <c r="Q280" i="2"/>
  <c r="Q279" i="2"/>
  <c r="Q278" i="2"/>
  <c r="Q277" i="2"/>
  <c r="Q276" i="2"/>
  <c r="Q275" i="2"/>
  <c r="Q274" i="2"/>
  <c r="Q273" i="2"/>
  <c r="Q272" i="2"/>
  <c r="Q271" i="2"/>
  <c r="Q270" i="2"/>
  <c r="Q269" i="2"/>
  <c r="Q268" i="2"/>
  <c r="Q267" i="2"/>
  <c r="Q266" i="2"/>
  <c r="Q265" i="2"/>
  <c r="Q264" i="2"/>
  <c r="Q263" i="2"/>
  <c r="Q262" i="2"/>
  <c r="Q261" i="2"/>
  <c r="Q260" i="2"/>
  <c r="Q259" i="2"/>
  <c r="Q258" i="2"/>
  <c r="Q257" i="2"/>
  <c r="Q256" i="2"/>
  <c r="Q254" i="2"/>
  <c r="Q253" i="2"/>
  <c r="Q252" i="2"/>
  <c r="Q251" i="2"/>
  <c r="Q250" i="2"/>
  <c r="Q249" i="2"/>
  <c r="Q248" i="2"/>
  <c r="Q247" i="2"/>
  <c r="Q246" i="2"/>
  <c r="Q245" i="2"/>
  <c r="Q244" i="2"/>
  <c r="Q243" i="2"/>
  <c r="Q242" i="2"/>
  <c r="Q241" i="2"/>
  <c r="Q240" i="2"/>
  <c r="Q239" i="2"/>
  <c r="Q238" i="2"/>
  <c r="Q237" i="2"/>
  <c r="Q236" i="2"/>
  <c r="Q235" i="2"/>
  <c r="Q234" i="2"/>
  <c r="Q233" i="2"/>
  <c r="Q232" i="2"/>
  <c r="Q231" i="2"/>
  <c r="Q230" i="2"/>
  <c r="Q229" i="2"/>
  <c r="Q228" i="2"/>
  <c r="Q227" i="2"/>
  <c r="Q226" i="2"/>
  <c r="Q225" i="2"/>
  <c r="Q223" i="2"/>
  <c r="Q222" i="2"/>
  <c r="Q221" i="2"/>
  <c r="Q220" i="2"/>
  <c r="Q219" i="2"/>
  <c r="Q218" i="2"/>
  <c r="Q217" i="2"/>
  <c r="Q216" i="2"/>
  <c r="Q215" i="2"/>
  <c r="Q214" i="2"/>
  <c r="Q213" i="2"/>
  <c r="Q212" i="2"/>
  <c r="Q211" i="2"/>
  <c r="Q210" i="2"/>
  <c r="Q209" i="2"/>
  <c r="Q208" i="2"/>
  <c r="Q207" i="2"/>
  <c r="Q206" i="2"/>
  <c r="Q204" i="2"/>
  <c r="Q203" i="2"/>
  <c r="Q202" i="2"/>
  <c r="Q201" i="2"/>
  <c r="Q200" i="2"/>
  <c r="Q199" i="2"/>
  <c r="Q198" i="2"/>
  <c r="Q197" i="2"/>
  <c r="Q196" i="2"/>
  <c r="Q195" i="2"/>
  <c r="Q194" i="2"/>
  <c r="Q193" i="2"/>
  <c r="Q192" i="2"/>
  <c r="Q191" i="2"/>
  <c r="Q190" i="2"/>
  <c r="Q189" i="2"/>
  <c r="Q188" i="2"/>
  <c r="Q187" i="2"/>
  <c r="Q186" i="2"/>
  <c r="Q185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Q161" i="2"/>
  <c r="Q160" i="2"/>
  <c r="Q159" i="2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F47" i="2"/>
  <c r="G47" i="2"/>
  <c r="E47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7" i="2"/>
  <c r="H306" i="2"/>
  <c r="H305" i="2"/>
  <c r="H304" i="2"/>
  <c r="H303" i="2"/>
  <c r="H302" i="2"/>
  <c r="H301" i="2"/>
  <c r="H300" i="2"/>
  <c r="H299" i="2"/>
  <c r="H298" i="2"/>
  <c r="H297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0" i="2"/>
  <c r="H129" i="2"/>
  <c r="H128" i="2"/>
  <c r="H127" i="2"/>
  <c r="H126" i="2"/>
  <c r="H125" i="2"/>
  <c r="H124" i="2"/>
  <c r="H123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F25" i="2"/>
  <c r="G25" i="2"/>
  <c r="E25" i="2"/>
  <c r="H25" i="2" s="1"/>
  <c r="Q307" i="2" l="1"/>
  <c r="H364" i="2"/>
  <c r="Q405" i="2"/>
  <c r="Q390" i="2"/>
  <c r="H183" i="2"/>
  <c r="Q224" i="2"/>
  <c r="H79" i="2"/>
  <c r="H155" i="2"/>
  <c r="H336" i="2"/>
  <c r="Q123" i="2"/>
  <c r="Q144" i="2"/>
  <c r="Q331" i="2"/>
  <c r="Q184" i="2"/>
  <c r="H261" i="2"/>
  <c r="H202" i="2"/>
  <c r="H278" i="2"/>
  <c r="H296" i="2"/>
  <c r="Q158" i="2"/>
  <c r="H308" i="2"/>
  <c r="Q412" i="2"/>
  <c r="Q372" i="2"/>
  <c r="Q355" i="2"/>
  <c r="Q289" i="2"/>
  <c r="Q255" i="2"/>
  <c r="Q205" i="2"/>
  <c r="Q106" i="2"/>
  <c r="Q84" i="2"/>
  <c r="Q62" i="2"/>
  <c r="H388" i="2"/>
  <c r="H242" i="2"/>
  <c r="H228" i="2"/>
  <c r="H131" i="2"/>
  <c r="H122" i="2"/>
  <c r="H101" i="2"/>
  <c r="H47" i="2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J33" i="1"/>
  <c r="O33" i="1" s="1"/>
  <c r="J46" i="1"/>
  <c r="J45" i="1"/>
  <c r="O45" i="1" s="1"/>
  <c r="J44" i="1"/>
  <c r="O44" i="1" s="1"/>
  <c r="J43" i="1"/>
  <c r="J42" i="1"/>
  <c r="J41" i="1"/>
  <c r="J40" i="1"/>
  <c r="O40" i="1" s="1"/>
  <c r="J39" i="1"/>
  <c r="J38" i="1"/>
  <c r="J37" i="1"/>
  <c r="J36" i="1"/>
  <c r="O36" i="1" s="1"/>
  <c r="J35" i="1"/>
  <c r="J34" i="1"/>
  <c r="J32" i="1"/>
  <c r="J31" i="1"/>
  <c r="O31" i="1" s="1"/>
  <c r="J30" i="1"/>
  <c r="J29" i="1"/>
  <c r="J28" i="1"/>
  <c r="J27" i="1"/>
  <c r="O27" i="1" s="1"/>
  <c r="J26" i="1"/>
  <c r="J25" i="1"/>
  <c r="J24" i="1"/>
  <c r="J23" i="1"/>
  <c r="O23" i="1" s="1"/>
  <c r="J22" i="1"/>
  <c r="J21" i="1"/>
  <c r="J20" i="1"/>
  <c r="J19" i="1"/>
  <c r="O19" i="1" s="1"/>
  <c r="J18" i="1"/>
  <c r="J17" i="1"/>
  <c r="J16" i="1"/>
  <c r="J15" i="1"/>
  <c r="O15" i="1" s="1"/>
  <c r="J14" i="1"/>
  <c r="J13" i="1"/>
  <c r="J12" i="1"/>
  <c r="J11" i="1"/>
  <c r="O11" i="1" s="1"/>
  <c r="L47" i="1"/>
  <c r="K47" i="1"/>
  <c r="I47" i="1"/>
  <c r="H47" i="1"/>
  <c r="G47" i="1"/>
  <c r="E47" i="1"/>
  <c r="D47" i="1"/>
  <c r="F10" i="1"/>
  <c r="N10" i="1" s="1"/>
  <c r="E29" i="4"/>
  <c r="E33" i="4"/>
  <c r="E32" i="4"/>
  <c r="E31" i="4"/>
  <c r="E30" i="4"/>
  <c r="F34" i="4"/>
  <c r="D34" i="4"/>
  <c r="D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F47" i="1" l="1"/>
  <c r="O46" i="1"/>
  <c r="O35" i="1"/>
  <c r="O39" i="1"/>
  <c r="O43" i="1"/>
  <c r="E34" i="4"/>
  <c r="O17" i="1"/>
  <c r="O25" i="1"/>
  <c r="O34" i="1"/>
  <c r="O42" i="1"/>
  <c r="O12" i="1"/>
  <c r="O20" i="1"/>
  <c r="O28" i="1"/>
  <c r="O22" i="1"/>
  <c r="O30" i="1"/>
  <c r="O37" i="1"/>
  <c r="O14" i="1"/>
  <c r="O13" i="1"/>
  <c r="O21" i="1"/>
  <c r="O29" i="1"/>
  <c r="O38" i="1"/>
  <c r="O16" i="1"/>
  <c r="O24" i="1"/>
  <c r="O32" i="1"/>
  <c r="O26" i="1"/>
  <c r="O18" i="1"/>
  <c r="O41" i="1"/>
  <c r="N47" i="1"/>
  <c r="J10" i="1"/>
  <c r="O10" i="1" s="1"/>
  <c r="M47" i="1"/>
  <c r="E21" i="4"/>
  <c r="J47" i="1" l="1"/>
  <c r="O47" i="1"/>
  <c r="G5" i="8"/>
  <c r="B1" i="8"/>
  <c r="C1" i="8"/>
  <c r="F5" i="8" l="1"/>
  <c r="F14" i="8" s="1"/>
  <c r="C5" i="8"/>
  <c r="F19" i="8" l="1"/>
  <c r="F9" i="8"/>
  <c r="F12" i="8"/>
  <c r="F11" i="8"/>
  <c r="F10" i="8"/>
  <c r="F17" i="8"/>
  <c r="F18" i="8"/>
  <c r="F8" i="8"/>
  <c r="F16" i="8"/>
  <c r="F13" i="8"/>
  <c r="F15" i="8"/>
  <c r="B5" i="8"/>
  <c r="B10" i="8" l="1"/>
  <c r="B16" i="8"/>
  <c r="B17" i="8"/>
  <c r="B14" i="8"/>
  <c r="B8" i="8"/>
  <c r="B11" i="8"/>
  <c r="B18" i="8"/>
  <c r="B12" i="8"/>
  <c r="B9" i="8"/>
  <c r="B13" i="8"/>
  <c r="B19" i="8"/>
  <c r="B15" i="8"/>
  <c r="F6" i="8" l="1"/>
  <c r="B6" i="8"/>
</calcChain>
</file>

<file path=xl/sharedStrings.xml><?xml version="1.0" encoding="utf-8"?>
<sst xmlns="http://schemas.openxmlformats.org/spreadsheetml/2006/main" count="1079" uniqueCount="930">
  <si>
    <t>S/n</t>
  </si>
  <si>
    <t>No. of LGCs</t>
  </si>
  <si>
    <t>Gross Total</t>
  </si>
  <si>
    <t>External Debt</t>
  </si>
  <si>
    <t>Stabilization</t>
  </si>
  <si>
    <t>Development of Natural Resources</t>
  </si>
  <si>
    <t>FCT-Abuja</t>
  </si>
  <si>
    <t>Gross Statutory Allocation</t>
  </si>
  <si>
    <t>6=4+5</t>
  </si>
  <si>
    <t>10=6-(7+8+9)</t>
  </si>
  <si>
    <t>Sub-total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</si>
  <si>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</si>
  <si>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</si>
  <si>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</si>
  <si>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</si>
  <si>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</si>
  <si>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</si>
  <si>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Statutory</t>
  </si>
  <si>
    <t>Total</t>
  </si>
  <si>
    <t>13% Derivation Fund</t>
  </si>
  <si>
    <t>FGN (CRF Account)</t>
  </si>
  <si>
    <t>Share of Derivation &amp; Ecology</t>
  </si>
  <si>
    <t>Beneficiaries</t>
  </si>
  <si>
    <t>Table I</t>
  </si>
  <si>
    <t>Table II</t>
  </si>
  <si>
    <t>Table IV</t>
  </si>
  <si>
    <t>Total Allocation</t>
  </si>
  <si>
    <t>FGN (see Table II)</t>
  </si>
  <si>
    <t>Table III</t>
  </si>
  <si>
    <t>Note :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</si>
  <si>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</t>
    </r>
  </si>
  <si>
    <t>Deductions</t>
  </si>
  <si>
    <t>VAT</t>
  </si>
  <si>
    <t>Total Gross Amount</t>
  </si>
  <si>
    <t>State (see Table III)</t>
  </si>
  <si>
    <t>LGCs (see Table IV)</t>
  </si>
  <si>
    <t>……………………………………………………………</t>
  </si>
  <si>
    <t>Federal Ministry of Finance, Abuja</t>
  </si>
  <si>
    <r>
      <t xml:space="preserve">Source: </t>
    </r>
    <r>
      <rPr>
        <b/>
        <sz val="16"/>
        <rFont val="Arial"/>
        <family val="2"/>
      </rPr>
      <t>Office of the Accountant-General of the Federation</t>
    </r>
  </si>
  <si>
    <t>Abuja. Nigeria.</t>
  </si>
  <si>
    <t>13% Share of Derivation (Net)</t>
  </si>
  <si>
    <t>Payment for Fertilizer, State Water Supply Project, State Agricultural Project and National Fadama Project</t>
  </si>
  <si>
    <t>Check!!</t>
  </si>
  <si>
    <t>Cost of Collection - NCS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</si>
  <si>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</si>
  <si>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</si>
  <si>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</si>
  <si>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</si>
  <si>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</si>
  <si>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</si>
  <si>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</si>
  <si>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</si>
  <si>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</si>
  <si>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</si>
  <si>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</si>
  <si>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</si>
  <si>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</si>
  <si>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</si>
  <si>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</si>
  <si>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</si>
  <si>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</si>
  <si>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</si>
  <si>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</si>
  <si>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</si>
  <si>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</si>
  <si>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</si>
  <si>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</si>
  <si>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</si>
  <si>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</si>
  <si>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</si>
  <si>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</si>
  <si>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</si>
  <si>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</si>
  <si>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</si>
  <si>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</si>
  <si>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</si>
  <si>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</si>
  <si>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</si>
  <si>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</si>
  <si>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</si>
  <si>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</si>
  <si>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</si>
  <si>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</si>
  <si>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</si>
  <si>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</si>
  <si>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</si>
  <si>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</si>
  <si>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</si>
  <si>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</si>
  <si>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</si>
  <si>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</si>
  <si>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</si>
  <si>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</si>
  <si>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</si>
  <si>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</si>
  <si>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</si>
  <si>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</si>
  <si>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</si>
  <si>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</si>
  <si>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</si>
  <si>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</si>
  <si>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</si>
  <si>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</si>
  <si>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</si>
  <si>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</si>
  <si>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</si>
  <si>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</si>
  <si>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</si>
  <si>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</si>
  <si>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</si>
  <si>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</si>
  <si>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</si>
  <si>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</si>
  <si>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</si>
  <si>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</si>
  <si>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</si>
  <si>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</si>
  <si>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</si>
  <si>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</si>
  <si>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</si>
  <si>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</si>
  <si>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</si>
  <si>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</si>
  <si>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</si>
  <si>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</si>
  <si>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</si>
  <si>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</si>
  <si>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</si>
  <si>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</si>
  <si>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</si>
  <si>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</si>
  <si>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</si>
  <si>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</si>
  <si>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</si>
  <si>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</si>
  <si>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</si>
  <si>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</si>
  <si>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</si>
  <si>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</si>
  <si>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</si>
  <si>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</si>
  <si>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</si>
  <si>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</si>
  <si>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</si>
  <si>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</si>
  <si>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</si>
  <si>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</si>
  <si>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</si>
  <si>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</si>
  <si>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</si>
  <si>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</si>
  <si>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</si>
  <si>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</si>
  <si>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</si>
  <si>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</si>
  <si>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</si>
  <si>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</si>
  <si>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</si>
  <si>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</si>
  <si>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</si>
  <si>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</si>
  <si>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</si>
  <si>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</si>
  <si>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</si>
  <si>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</si>
  <si>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</si>
  <si>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</si>
  <si>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</si>
  <si>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</si>
  <si>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</si>
  <si>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</si>
  <si>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</si>
  <si>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</si>
  <si>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</si>
  <si>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</si>
  <si>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</si>
  <si>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</si>
  <si>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</si>
  <si>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</si>
  <si>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</si>
  <si>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</si>
  <si>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</si>
  <si>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</si>
  <si>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</si>
  <si>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</si>
  <si>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</si>
  <si>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</si>
  <si>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</si>
  <si>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</si>
  <si>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</si>
  <si>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</si>
  <si>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</si>
  <si>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</si>
  <si>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</si>
  <si>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</si>
  <si>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</si>
  <si>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</si>
  <si>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</si>
  <si>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</si>
  <si>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</si>
  <si>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</si>
  <si>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</si>
  <si>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</si>
  <si>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</si>
  <si>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</si>
  <si>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</si>
  <si>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</si>
  <si>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</si>
  <si>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</si>
  <si>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</si>
  <si>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</si>
  <si>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</si>
  <si>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</si>
  <si>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</si>
  <si>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</si>
  <si>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</si>
  <si>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</si>
  <si>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</si>
  <si>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</si>
  <si>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</si>
  <si>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</si>
  <si>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</si>
  <si>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</si>
  <si>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</si>
  <si>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</si>
  <si>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</si>
  <si>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</si>
  <si>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</si>
  <si>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</si>
  <si>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</si>
  <si>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</si>
  <si>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</si>
  <si>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</si>
  <si>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</si>
  <si>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</si>
  <si>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</si>
  <si>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</si>
  <si>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</si>
  <si>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</si>
  <si>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</si>
  <si>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</si>
  <si>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</si>
  <si>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</si>
  <si>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</si>
  <si>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</si>
  <si>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</si>
  <si>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</si>
  <si>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</si>
  <si>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</si>
  <si>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</si>
  <si>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</si>
  <si>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</si>
  <si>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</si>
  <si>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</si>
  <si>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</si>
  <si>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</si>
  <si>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</si>
  <si>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</si>
  <si>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</si>
  <si>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</si>
  <si>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</si>
  <si>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</si>
  <si>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</si>
  <si>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</si>
  <si>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</si>
  <si>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</si>
  <si>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</si>
  <si>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</si>
  <si>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</si>
  <si>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</si>
  <si>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</si>
  <si>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</si>
  <si>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</si>
  <si>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</si>
  <si>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</si>
  <si>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</si>
  <si>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</si>
  <si>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</si>
  <si>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</si>
  <si>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</si>
  <si>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</si>
  <si>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</si>
  <si>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</si>
  <si>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</si>
  <si>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</si>
  <si>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</si>
  <si>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</si>
  <si>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</si>
  <si>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</si>
  <si>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</si>
  <si>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</si>
  <si>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</si>
  <si>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</si>
  <si>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AFIKPO SOUTH EDDA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</si>
  <si>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</si>
  <si>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</si>
  <si>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</si>
  <si>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</si>
  <si>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</si>
  <si>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</si>
  <si>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</si>
  <si>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</si>
  <si>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</si>
  <si>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</si>
  <si>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</si>
  <si>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</si>
  <si>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</si>
  <si>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</si>
  <si>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</si>
  <si>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</si>
  <si>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</si>
  <si>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</si>
  <si>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</si>
  <si>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</si>
  <si>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</si>
  <si>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</si>
  <si>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</si>
  <si>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</si>
  <si>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</si>
  <si>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</si>
  <si>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</si>
  <si>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</si>
  <si>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</si>
  <si>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</si>
  <si>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</si>
  <si>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</si>
  <si>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</si>
  <si>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</si>
  <si>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</si>
  <si>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</si>
  <si>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</si>
  <si>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</si>
  <si>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</si>
  <si>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</si>
  <si>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</si>
  <si>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</si>
  <si>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</si>
  <si>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</si>
  <si>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</si>
  <si>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</si>
  <si>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</si>
  <si>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</si>
  <si>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</si>
  <si>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</si>
  <si>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</si>
  <si>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</si>
  <si>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</si>
  <si>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</si>
  <si>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</si>
  <si>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</si>
  <si>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</si>
  <si>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</si>
  <si>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</si>
  <si>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</si>
  <si>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</si>
  <si>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</si>
  <si>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BILLIRE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</si>
  <si>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</si>
  <si>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</si>
  <si>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</si>
  <si>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</si>
  <si>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</si>
  <si>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</si>
  <si>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</si>
  <si>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</si>
  <si>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</si>
  <si>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</si>
  <si>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</si>
  <si>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</si>
  <si>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</si>
  <si>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</si>
  <si>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</si>
  <si>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</si>
  <si>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</si>
  <si>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</si>
  <si>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</si>
  <si>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</si>
  <si>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</si>
  <si>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</si>
  <si>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</si>
  <si>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</si>
  <si>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</si>
  <si>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</si>
  <si>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</si>
  <si>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</si>
  <si>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</si>
  <si>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</si>
  <si>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</si>
  <si>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</si>
  <si>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</si>
  <si>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</si>
  <si>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</si>
  <si>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</si>
  <si>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</si>
  <si>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</si>
  <si>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</si>
  <si>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</si>
  <si>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</si>
  <si>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</si>
  <si>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</si>
  <si>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</si>
  <si>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</si>
  <si>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</si>
  <si>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</si>
  <si>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</si>
  <si>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</si>
  <si>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</si>
  <si>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</si>
  <si>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</si>
  <si>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</si>
  <si>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</si>
  <si>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</si>
  <si>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</si>
  <si>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</si>
  <si>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</si>
  <si>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</si>
  <si>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</si>
  <si>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</si>
  <si>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</si>
  <si>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</si>
  <si>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</si>
  <si>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</si>
  <si>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</si>
  <si>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</si>
  <si>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</si>
  <si>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</si>
  <si>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</si>
  <si>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</si>
  <si>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</si>
  <si>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</si>
  <si>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</si>
  <si>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</si>
  <si>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</si>
  <si>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</si>
  <si>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</si>
  <si>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</si>
  <si>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</si>
  <si>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</si>
  <si>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</si>
  <si>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</si>
  <si>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</si>
  <si>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</si>
  <si>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</si>
  <si>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</si>
  <si>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</si>
  <si>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</si>
  <si>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</si>
  <si>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</si>
  <si>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</si>
  <si>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</si>
  <si>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</si>
  <si>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</si>
  <si>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</si>
  <si>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</si>
  <si>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</si>
  <si>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</si>
  <si>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</si>
  <si>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</si>
  <si>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</si>
  <si>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</si>
  <si>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</si>
  <si>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</si>
  <si>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</si>
  <si>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</si>
  <si>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</si>
  <si>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</si>
  <si>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</si>
  <si>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</si>
  <si>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</si>
  <si>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</si>
  <si>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</si>
  <si>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</si>
  <si>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</si>
  <si>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</si>
  <si>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</si>
  <si>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</si>
  <si>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</si>
  <si>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</si>
  <si>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</si>
  <si>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</si>
  <si>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</si>
  <si>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</si>
  <si>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</si>
  <si>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</si>
  <si>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</si>
  <si>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</si>
  <si>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</si>
  <si>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</si>
  <si>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</si>
  <si>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</si>
  <si>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</si>
  <si>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</si>
  <si>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</si>
  <si>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</si>
  <si>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</si>
  <si>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</si>
  <si>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</si>
  <si>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</si>
  <si>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</si>
  <si>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</si>
  <si>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</si>
  <si>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</si>
  <si>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</si>
  <si>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</si>
  <si>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</si>
  <si>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</si>
  <si>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</si>
  <si>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</si>
  <si>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</si>
  <si>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</si>
  <si>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</si>
  <si>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</si>
  <si>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</si>
  <si>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</si>
  <si>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</si>
  <si>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</si>
  <si>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</si>
  <si>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</si>
  <si>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</si>
  <si>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</si>
  <si>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</si>
  <si>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</si>
  <si>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</si>
  <si>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</si>
  <si>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</si>
  <si>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</si>
  <si>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</si>
  <si>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</si>
  <si>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</si>
  <si>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</si>
  <si>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</si>
  <si>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</si>
  <si>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</si>
  <si>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</si>
  <si>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</si>
  <si>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</si>
  <si>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</si>
  <si>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</si>
  <si>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</si>
  <si>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</si>
  <si>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</si>
  <si>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</si>
  <si>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</si>
  <si>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</si>
  <si>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</si>
  <si>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</si>
  <si>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</si>
  <si>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</si>
  <si>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</si>
  <si>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</si>
  <si>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</si>
  <si>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</si>
  <si>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</si>
  <si>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</si>
  <si>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</si>
  <si>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</si>
  <si>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</si>
  <si>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</si>
  <si>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</si>
  <si>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</si>
  <si>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</si>
  <si>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</si>
  <si>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</si>
  <si>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</si>
  <si>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</si>
  <si>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</si>
  <si>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</si>
  <si>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</si>
  <si>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</si>
  <si>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</si>
  <si>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</si>
  <si>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</si>
  <si>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</si>
  <si>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</si>
  <si>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</si>
  <si>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</si>
  <si>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</si>
  <si>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</si>
  <si>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</si>
  <si>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</si>
  <si>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</si>
  <si>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</si>
  <si>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</si>
  <si>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</si>
  <si>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</si>
  <si>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</si>
  <si>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</si>
  <si>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</si>
  <si>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</si>
  <si>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</si>
  <si>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</si>
  <si>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</si>
  <si>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</si>
  <si>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</si>
  <si>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</si>
  <si>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</si>
  <si>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</si>
  <si>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</si>
  <si>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</si>
  <si>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</si>
  <si>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</si>
  <si>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NASSARAWA EGGON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</si>
  <si>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</si>
  <si>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</si>
  <si>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</si>
  <si>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</si>
  <si>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</si>
  <si>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</si>
  <si>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</si>
  <si>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</si>
  <si>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</si>
  <si>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</si>
  <si>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</si>
  <si>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</si>
  <si>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</si>
  <si>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</si>
  <si>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</si>
  <si>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</si>
  <si>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</si>
  <si>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</si>
  <si>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</si>
  <si>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</si>
  <si>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</si>
  <si>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</si>
  <si>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</si>
  <si>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</si>
  <si>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</si>
  <si>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</si>
  <si>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</si>
  <si>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</si>
  <si>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</si>
  <si>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</si>
  <si>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</si>
  <si>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</si>
  <si>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</si>
  <si>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</si>
  <si>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</si>
  <si>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</si>
  <si>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</si>
  <si>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</si>
  <si>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</si>
  <si>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</si>
  <si>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</si>
  <si>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ODEDA</t>
  </si>
  <si>
    <t>ODOGBOLU</t>
  </si>
  <si>
    <t>OGUN WATER SIDE</t>
  </si>
  <si>
    <t>SAGAMU</t>
  </si>
  <si>
    <t>AKOKO NORTH EAST</t>
  </si>
  <si>
    <t>AKOKO NORTH WEST</t>
  </si>
  <si>
    <t>AKOKO SOUTH WEST</t>
  </si>
  <si>
    <t>AKOKO SOUTH</t>
  </si>
  <si>
    <t>AKURE NORTH</t>
  </si>
  <si>
    <t>AKURE SOUTH</t>
  </si>
  <si>
    <t>IDANRE</t>
  </si>
  <si>
    <t>IFEDORE</t>
  </si>
  <si>
    <t>IKALE/OKITIPUPA</t>
  </si>
  <si>
    <t>ILAJE WEST</t>
  </si>
  <si>
    <t>ILAJE/ESE-EDO</t>
  </si>
  <si>
    <t>ILEOLUJI/OKEIGBO</t>
  </si>
  <si>
    <t>ODE IRELE</t>
  </si>
  <si>
    <t>ODIGBO</t>
  </si>
  <si>
    <t>ONDO EAST</t>
  </si>
  <si>
    <t>ONDO WEST</t>
  </si>
  <si>
    <t>OSE</t>
  </si>
  <si>
    <t>OWO</t>
  </si>
  <si>
    <t>ATAKUMOSA EAST</t>
  </si>
  <si>
    <t>ATAKUMOSA WEST</t>
  </si>
  <si>
    <t>AYEDADE</t>
  </si>
  <si>
    <t>AYEDIRE</t>
  </si>
  <si>
    <t>BOLAWADURO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</si>
  <si>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</si>
  <si>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</si>
  <si>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</si>
  <si>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</si>
  <si>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</si>
  <si>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</si>
  <si>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</si>
  <si>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</si>
  <si>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</si>
  <si>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</si>
  <si>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</si>
  <si>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ILESA EAST</t>
  </si>
  <si>
    <t>ILESHA WEST</t>
  </si>
  <si>
    <t>IREWOLE</t>
  </si>
  <si>
    <t>ISOKAN</t>
  </si>
  <si>
    <t>IWO</t>
  </si>
  <si>
    <t>OBOKUM</t>
  </si>
  <si>
    <t>ODO OTIN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</si>
  <si>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</si>
  <si>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</si>
  <si>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</si>
  <si>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</si>
  <si>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</si>
  <si>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</si>
  <si>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</si>
  <si>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</si>
  <si>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ATIGBO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</si>
  <si>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</si>
  <si>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</si>
  <si>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</si>
  <si>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</si>
  <si>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</si>
  <si>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</si>
  <si>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</si>
  <si>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IDDO</t>
  </si>
  <si>
    <t>SAKI WEST</t>
  </si>
  <si>
    <t>IREPO</t>
  </si>
  <si>
    <t>ISEYIN</t>
  </si>
  <si>
    <t>ITESIWAJU</t>
  </si>
  <si>
    <t>IWAJOWA</t>
  </si>
  <si>
    <t>IYAMAPO/OLORUNSOGO</t>
  </si>
  <si>
    <t>KAJOLA</t>
  </si>
  <si>
    <t>LAGEMU</t>
  </si>
  <si>
    <t>OGBOMOSO NORTH</t>
  </si>
  <si>
    <t>OGBOMOSO SOUTH</t>
  </si>
  <si>
    <t>OGO-OLUWA</t>
  </si>
  <si>
    <t>OLUYOLE</t>
  </si>
  <si>
    <t>ONA ARA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</si>
  <si>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</si>
  <si>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</si>
  <si>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</si>
  <si>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</si>
  <si>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</si>
  <si>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</si>
  <si>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</si>
  <si>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</si>
  <si>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</si>
  <si>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</si>
  <si>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</si>
  <si>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</si>
  <si>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</si>
  <si>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</si>
  <si>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</si>
  <si>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</si>
  <si>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</si>
  <si>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</si>
  <si>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</si>
  <si>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</si>
  <si>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</si>
  <si>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</si>
  <si>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</si>
  <si>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</si>
  <si>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</si>
  <si>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</si>
  <si>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</si>
  <si>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</si>
  <si>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</si>
  <si>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</si>
  <si>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</si>
  <si>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</si>
  <si>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</si>
  <si>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</si>
  <si>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</si>
  <si>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</si>
  <si>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</si>
  <si>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</si>
  <si>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</si>
  <si>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</si>
  <si>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</si>
  <si>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</si>
  <si>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</si>
  <si>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</si>
  <si>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</si>
  <si>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</si>
  <si>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DANGE SHUNI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</si>
  <si>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</si>
  <si>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</si>
  <si>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</si>
  <si>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</si>
  <si>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</si>
  <si>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</si>
  <si>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</si>
  <si>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</si>
  <si>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</si>
  <si>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</si>
  <si>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</si>
  <si>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</si>
  <si>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</si>
  <si>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</si>
  <si>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</si>
  <si>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</si>
  <si>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</si>
  <si>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</si>
  <si>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</si>
  <si>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</si>
  <si>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</si>
  <si>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</si>
  <si>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</si>
  <si>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</si>
  <si>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</si>
  <si>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</si>
  <si>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</si>
  <si>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</si>
  <si>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</si>
  <si>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</si>
  <si>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</si>
  <si>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</si>
  <si>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</si>
  <si>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</si>
  <si>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</si>
  <si>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</si>
  <si>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</si>
  <si>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</si>
  <si>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</si>
  <si>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</si>
  <si>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</si>
  <si>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</si>
  <si>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</si>
  <si>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</si>
  <si>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</si>
  <si>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</si>
  <si>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</si>
  <si>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</si>
  <si>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</si>
  <si>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</si>
  <si>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</si>
  <si>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</si>
  <si>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</si>
  <si>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</si>
  <si>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</si>
  <si>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</si>
  <si>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</si>
  <si>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</si>
  <si>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</si>
  <si>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</si>
  <si>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</si>
  <si>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</si>
  <si>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</si>
  <si>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</si>
  <si>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</si>
  <si>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</si>
  <si>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</si>
  <si>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</si>
  <si>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</si>
  <si>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</si>
  <si>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</si>
  <si>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</si>
  <si>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</si>
  <si>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</si>
  <si>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</si>
  <si>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IJEBU NORTH-EAST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</si>
  <si>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</si>
  <si>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</si>
  <si>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</si>
  <si>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</si>
  <si>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</si>
  <si>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</si>
  <si>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</si>
  <si>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</si>
  <si>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</si>
  <si>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</si>
  <si>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</si>
  <si>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</si>
  <si>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</si>
  <si>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</si>
  <si>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</si>
  <si>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</si>
  <si>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</si>
  <si>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</si>
  <si>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</si>
  <si>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</si>
  <si>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</si>
  <si>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</si>
  <si>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</si>
  <si>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</si>
  <si>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</si>
  <si>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</si>
  <si>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</si>
  <si>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</si>
  <si>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</si>
  <si>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</si>
  <si>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</si>
  <si>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</si>
  <si>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</si>
  <si>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</si>
  <si>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</si>
  <si>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</si>
  <si>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</si>
  <si>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</si>
  <si>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</si>
  <si>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</si>
  <si>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</si>
  <si>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</si>
  <si>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</si>
  <si>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</si>
  <si>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</si>
  <si>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</si>
  <si>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</si>
  <si>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</si>
  <si>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</si>
  <si>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</si>
  <si>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</si>
  <si>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</si>
  <si>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</si>
  <si>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</si>
  <si>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</si>
  <si>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>IBARAPA EAST (IFELOJU)</t>
  </si>
  <si>
    <t>Less Deductions</t>
  </si>
  <si>
    <t>4= 2-3</t>
  </si>
  <si>
    <t>Total (States)</t>
  </si>
  <si>
    <t>Deduction</t>
  </si>
  <si>
    <t>Office of the Accountant General of the Federation</t>
  </si>
  <si>
    <r>
      <t xml:space="preserve">The above information is also available on the Federal Ministry of Finance website </t>
    </r>
    <r>
      <rPr>
        <b/>
        <u/>
        <sz val="16"/>
        <rFont val="Times New Roman"/>
        <family val="1"/>
      </rPr>
      <t>www.fmf.gov.ng</t>
    </r>
    <r>
      <rPr>
        <b/>
        <sz val="16"/>
        <rFont val="Times New Roman"/>
        <family val="1"/>
      </rPr>
      <t xml:space="preserve"> and Office of Accountant-General of the Federation website </t>
    </r>
    <r>
      <rPr>
        <b/>
        <u/>
        <sz val="16"/>
        <rFont val="Times New Roman"/>
        <family val="1"/>
      </rPr>
      <t>www.oagf.gov.ng</t>
    </r>
    <r>
      <rPr>
        <b/>
        <sz val="16"/>
        <rFont val="Times New Roman"/>
        <family val="1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family val="1"/>
      </rPr>
      <t>www.budgetoffice.gov.ng</t>
    </r>
    <r>
      <rPr>
        <b/>
        <sz val="16"/>
        <rFont val="Times New Roman"/>
        <family val="1"/>
      </rPr>
      <t xml:space="preserve"> also contains information about the Budget.</t>
    </r>
  </si>
  <si>
    <t>Summary of Gross Revenue Allocation by Federation Account Allocation Committee for the Month of January, 2021 Shared in February, 2021</t>
  </si>
  <si>
    <t>₦</t>
  </si>
  <si>
    <r>
      <t xml:space="preserve">Source: </t>
    </r>
    <r>
      <rPr>
        <b/>
        <sz val="16"/>
        <rFont val="Times New Roman"/>
        <family val="1"/>
      </rPr>
      <t>Office of the Accountant-General of the Federation</t>
    </r>
  </si>
  <si>
    <t xml:space="preserve"> Cost of Collections - DPR</t>
  </si>
  <si>
    <t xml:space="preserve"> Cost of Collections - FIRS</t>
  </si>
  <si>
    <t xml:space="preserve"> Refunds FIRS</t>
  </si>
  <si>
    <t>FIRS Refund on Cost of Collection</t>
  </si>
  <si>
    <t>North East Development Commission</t>
  </si>
  <si>
    <t>Police Trust Fund</t>
  </si>
  <si>
    <t>13% Derivation Refund to Oil Producing States</t>
  </si>
  <si>
    <t>Distribution of Revenue Allocation to FGN by Federation Account Allocation Committee for the Month of January, 2021 Shared in  February, 2021</t>
  </si>
  <si>
    <t>Distribution of Revenue Allocation to State Governments by Federation Account Allocation Committee for the month of January , 2021 Shared in Febuary, 2021</t>
  </si>
  <si>
    <t>Net VAT Allocation</t>
  </si>
  <si>
    <t>Office of the Accountant-General of the Federation</t>
  </si>
  <si>
    <t>Federal Ministry of Finance, Budget &amp; National Planning, Abuja.</t>
  </si>
  <si>
    <t>FCT, ABUJA</t>
  </si>
  <si>
    <t>Total LGCs</t>
  </si>
  <si>
    <t>Summary of Distribution of Revenue Allocation to Local Government Councils by Federation Account Allocation Committee for the month of  January, 2021 Shared in February, 2021</t>
  </si>
  <si>
    <t>Refund to States on WHT and Stamp Duties on Individuals</t>
  </si>
  <si>
    <t>Dr. (Mrs) Zainab S. Ahmed</t>
  </si>
  <si>
    <t>Hon. Minister of Finance, Budget &amp; National Planning</t>
  </si>
  <si>
    <t>Suko Derivation</t>
  </si>
  <si>
    <t>13 = (11  - 12)</t>
  </si>
  <si>
    <t>14=6+11</t>
  </si>
  <si>
    <t>15=10+13</t>
  </si>
  <si>
    <t>6(3 + 4 +5 )</t>
  </si>
  <si>
    <t>Distribution of Revenue Allocation to Local Government Councils by Federation Account Allocation Committee for the Month of January, 2021 Shared in February,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</si>
</sst>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\N#,##0.00;&quot;-N&quot;#,##0.00"/>
    <numFmt numFmtId="166" formatCode="_(* #,##0_);_(* \(#,##0\);_(* &quot;-&quot;??_);_(@_)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sz val="16"/>
      <name val="Times New Roman"/>
      <family val="1"/>
    </font>
    <font>
      <b/>
      <u/>
      <sz val="18"/>
      <name val="Times New Roman"/>
      <family val="1"/>
    </font>
    <font>
      <b/>
      <sz val="22"/>
      <name val="Times New Roman"/>
      <family val="1"/>
    </font>
    <font>
      <b/>
      <sz val="16"/>
      <color indexed="8"/>
      <name val="Times New Roman"/>
      <family val="1"/>
    </font>
    <font>
      <sz val="16"/>
      <color indexed="8"/>
      <name val="Times New Roman"/>
      <family val="1"/>
    </font>
    <font>
      <b/>
      <i/>
      <sz val="22"/>
      <name val="Times New Roman"/>
      <family val="1"/>
    </font>
    <font>
      <b/>
      <i/>
      <sz val="20"/>
      <name val="Times New Roman"/>
      <family val="1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b/>
      <i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5" fillId="0" borderId="0"/>
  </cellStyleXfs>
  <cellXfs count="13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164" fontId="0" fillId="0" borderId="1" xfId="1" applyFont="1" applyBorder="1"/>
    <xf numFmtId="164" fontId="0" fillId="0" borderId="1" xfId="0" applyNumberFormat="1" applyBorder="1"/>
    <xf numFmtId="40" fontId="0" fillId="0" borderId="1" xfId="0" applyNumberFormat="1" applyBorder="1"/>
    <xf numFmtId="164" fontId="2" fillId="0" borderId="1" xfId="0" applyNumberFormat="1" applyFont="1" applyBorder="1"/>
    <xf numFmtId="164" fontId="0" fillId="0" borderId="2" xfId="1" applyFont="1" applyBorder="1"/>
    <xf numFmtId="164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164" fontId="2" fillId="0" borderId="1" xfId="1" applyFont="1" applyBorder="1"/>
    <xf numFmtId="0" fontId="0" fillId="0" borderId="3" xfId="0" applyBorder="1"/>
    <xf numFmtId="0" fontId="0" fillId="0" borderId="6" xfId="0" applyBorder="1"/>
    <xf numFmtId="0" fontId="0" fillId="0" borderId="0" xfId="0" applyFill="1"/>
    <xf numFmtId="0" fontId="0" fillId="0" borderId="1" xfId="0" applyFill="1" applyBorder="1"/>
    <xf numFmtId="164" fontId="2" fillId="0" borderId="3" xfId="1" applyFont="1" applyBorder="1"/>
    <xf numFmtId="0" fontId="10" fillId="0" borderId="1" xfId="0" applyFont="1" applyBorder="1"/>
    <xf numFmtId="0" fontId="7" fillId="0" borderId="0" xfId="0" applyFont="1" applyAlignment="1"/>
    <xf numFmtId="0" fontId="4" fillId="0" borderId="0" xfId="0" applyFont="1" applyBorder="1" applyAlignment="1"/>
    <xf numFmtId="164" fontId="2" fillId="0" borderId="2" xfId="0" applyNumberFormat="1" applyFont="1" applyBorder="1"/>
    <xf numFmtId="0" fontId="2" fillId="0" borderId="0" xfId="0" applyFont="1"/>
    <xf numFmtId="0" fontId="0" fillId="0" borderId="0" xfId="0" applyBorder="1"/>
    <xf numFmtId="0" fontId="12" fillId="0" borderId="0" xfId="0" applyFont="1"/>
    <xf numFmtId="0" fontId="0" fillId="0" borderId="1" xfId="0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0" fillId="0" borderId="0" xfId="0" applyAlignment="1"/>
    <xf numFmtId="0" fontId="13" fillId="0" borderId="0" xfId="0" applyFont="1" applyFill="1" applyBorder="1"/>
    <xf numFmtId="0" fontId="6" fillId="0" borderId="0" xfId="0" applyFont="1" applyAlignment="1">
      <alignment horizontal="center"/>
    </xf>
    <xf numFmtId="37" fontId="0" fillId="0" borderId="1" xfId="0" applyNumberFormat="1" applyBorder="1" applyAlignment="1">
      <alignment horizontal="center"/>
    </xf>
    <xf numFmtId="39" fontId="0" fillId="0" borderId="1" xfId="0" applyNumberFormat="1" applyBorder="1"/>
    <xf numFmtId="164" fontId="0" fillId="0" borderId="0" xfId="0" applyNumberFormat="1"/>
    <xf numFmtId="43" fontId="0" fillId="0" borderId="0" xfId="0" applyNumberFormat="1"/>
    <xf numFmtId="0" fontId="0" fillId="0" borderId="0" xfId="0" applyAlignment="1">
      <alignment horizontal="right"/>
    </xf>
    <xf numFmtId="0" fontId="2" fillId="2" borderId="0" xfId="0" applyFont="1" applyFill="1"/>
    <xf numFmtId="164" fontId="0" fillId="0" borderId="0" xfId="1" applyFont="1"/>
    <xf numFmtId="0" fontId="0" fillId="3" borderId="0" xfId="0" applyFill="1" applyProtection="1">
      <protection locked="0"/>
    </xf>
    <xf numFmtId="17" fontId="0" fillId="0" borderId="0" xfId="0" applyNumberFormat="1"/>
    <xf numFmtId="17" fontId="7" fillId="3" borderId="0" xfId="0" applyNumberFormat="1" applyFont="1" applyFill="1" applyAlignment="1"/>
    <xf numFmtId="2" fontId="0" fillId="0" borderId="0" xfId="0" applyNumberFormat="1"/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6" fillId="0" borderId="0" xfId="0" applyFont="1"/>
    <xf numFmtId="0" fontId="17" fillId="0" borderId="1" xfId="0" quotePrefix="1" applyFont="1" applyBorder="1" applyAlignment="1">
      <alignment horizontal="center"/>
    </xf>
    <xf numFmtId="0" fontId="18" fillId="0" borderId="0" xfId="0" applyFont="1"/>
    <xf numFmtId="0" fontId="22" fillId="0" borderId="0" xfId="0" applyFont="1"/>
    <xf numFmtId="0" fontId="20" fillId="0" borderId="0" xfId="0" applyFont="1" applyAlignment="1">
      <alignment horizontal="right"/>
    </xf>
    <xf numFmtId="0" fontId="20" fillId="0" borderId="1" xfId="0" quotePrefix="1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8" xfId="0" applyFont="1" applyBorder="1" applyAlignment="1"/>
    <xf numFmtId="0" fontId="20" fillId="0" borderId="0" xfId="0" applyFont="1" applyBorder="1" applyAlignment="1"/>
    <xf numFmtId="0" fontId="20" fillId="0" borderId="3" xfId="0" applyFont="1" applyBorder="1" applyAlignment="1">
      <alignment vertical="center"/>
    </xf>
    <xf numFmtId="0" fontId="20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0" fontId="20" fillId="0" borderId="0" xfId="0" quotePrefix="1" applyFont="1" applyBorder="1" applyAlignment="1">
      <alignment horizontal="center"/>
    </xf>
    <xf numFmtId="0" fontId="22" fillId="0" borderId="1" xfId="0" applyFont="1" applyBorder="1"/>
    <xf numFmtId="164" fontId="20" fillId="0" borderId="5" xfId="1" applyFont="1" applyBorder="1" applyAlignment="1"/>
    <xf numFmtId="164" fontId="20" fillId="0" borderId="5" xfId="1" applyFont="1" applyFill="1" applyBorder="1" applyAlignment="1"/>
    <xf numFmtId="164" fontId="20" fillId="0" borderId="1" xfId="1" applyFont="1" applyFill="1" applyBorder="1" applyAlignment="1"/>
    <xf numFmtId="164" fontId="25" fillId="0" borderId="0" xfId="1" applyFont="1" applyFill="1" applyBorder="1" applyAlignment="1">
      <alignment horizontal="right" wrapText="1"/>
    </xf>
    <xf numFmtId="164" fontId="20" fillId="0" borderId="0" xfId="1" applyFont="1" applyBorder="1" applyAlignment="1"/>
    <xf numFmtId="165" fontId="26" fillId="0" borderId="0" xfId="2" applyNumberFormat="1" applyFont="1" applyFill="1" applyBorder="1" applyAlignment="1">
      <alignment horizontal="right" wrapText="1"/>
    </xf>
    <xf numFmtId="0" fontId="22" fillId="0" borderId="1" xfId="0" applyFont="1" applyBorder="1" applyAlignment="1">
      <alignment wrapText="1"/>
    </xf>
    <xf numFmtId="164" fontId="20" fillId="0" borderId="1" xfId="1" applyFont="1" applyBorder="1" applyAlignment="1"/>
    <xf numFmtId="43" fontId="22" fillId="0" borderId="0" xfId="0" applyNumberFormat="1" applyFont="1" applyAlignment="1">
      <alignment horizontal="right"/>
    </xf>
    <xf numFmtId="164" fontId="20" fillId="0" borderId="0" xfId="1" applyFont="1" applyAlignment="1">
      <alignment horizontal="center"/>
    </xf>
    <xf numFmtId="0" fontId="20" fillId="0" borderId="1" xfId="0" applyFont="1" applyBorder="1" applyAlignment="1">
      <alignment horizontal="center" wrapText="1"/>
    </xf>
    <xf numFmtId="0" fontId="22" fillId="0" borderId="1" xfId="0" applyFont="1" applyBorder="1" applyAlignment="1"/>
    <xf numFmtId="164" fontId="22" fillId="0" borderId="1" xfId="1" applyFont="1" applyBorder="1"/>
    <xf numFmtId="164" fontId="22" fillId="0" borderId="0" xfId="0" applyNumberFormat="1" applyFont="1"/>
    <xf numFmtId="0" fontId="22" fillId="0" borderId="0" xfId="0" applyFont="1" applyFill="1"/>
    <xf numFmtId="0" fontId="22" fillId="0" borderId="0" xfId="0" applyFont="1" applyFill="1" applyBorder="1"/>
    <xf numFmtId="0" fontId="20" fillId="0" borderId="0" xfId="0" applyFont="1"/>
    <xf numFmtId="0" fontId="19" fillId="0" borderId="1" xfId="0" applyFont="1" applyBorder="1" applyAlignment="1">
      <alignment wrapText="1"/>
    </xf>
    <xf numFmtId="0" fontId="22" fillId="0" borderId="5" xfId="0" applyFont="1" applyBorder="1" applyAlignment="1">
      <alignment wrapText="1"/>
    </xf>
    <xf numFmtId="164" fontId="20" fillId="0" borderId="9" xfId="1" applyFont="1" applyBorder="1" applyAlignment="1"/>
    <xf numFmtId="166" fontId="29" fillId="0" borderId="1" xfId="1" applyNumberFormat="1" applyFont="1" applyBorder="1" applyAlignment="1">
      <alignment horizontal="left"/>
    </xf>
    <xf numFmtId="166" fontId="29" fillId="0" borderId="1" xfId="1" applyNumberFormat="1" applyFont="1" applyBorder="1" applyAlignment="1">
      <alignment horizontal="left" vertical="top"/>
    </xf>
    <xf numFmtId="164" fontId="29" fillId="0" borderId="1" xfId="1" applyFont="1" applyBorder="1" applyAlignment="1">
      <alignment horizontal="left" vertical="top"/>
    </xf>
    <xf numFmtId="164" fontId="29" fillId="0" borderId="1" xfId="1" applyFont="1" applyBorder="1" applyAlignment="1">
      <alignment horizontal="center"/>
    </xf>
    <xf numFmtId="164" fontId="30" fillId="0" borderId="1" xfId="1" applyFont="1" applyBorder="1"/>
    <xf numFmtId="164" fontId="30" fillId="0" borderId="1" xfId="1" applyFont="1" applyBorder="1" applyAlignment="1">
      <alignment wrapText="1"/>
    </xf>
    <xf numFmtId="164" fontId="30" fillId="0" borderId="1" xfId="1" applyFont="1" applyBorder="1" applyAlignment="1">
      <alignment horizontal="center" wrapText="1"/>
    </xf>
    <xf numFmtId="164" fontId="30" fillId="0" borderId="1" xfId="1" applyFont="1" applyBorder="1" applyAlignment="1">
      <alignment horizontal="center"/>
    </xf>
    <xf numFmtId="164" fontId="31" fillId="0" borderId="1" xfId="1" applyFont="1" applyBorder="1"/>
    <xf numFmtId="0" fontId="32" fillId="0" borderId="1" xfId="0" quotePrefix="1" applyFont="1" applyBorder="1" applyAlignment="1">
      <alignment horizontal="center"/>
    </xf>
    <xf numFmtId="166" fontId="31" fillId="0" borderId="1" xfId="1" applyNumberFormat="1" applyFont="1" applyBorder="1" applyAlignment="1">
      <alignment horizontal="left"/>
    </xf>
    <xf numFmtId="166" fontId="31" fillId="0" borderId="1" xfId="1" applyNumberFormat="1" applyFont="1" applyBorder="1"/>
    <xf numFmtId="164" fontId="29" fillId="0" borderId="1" xfId="1" applyFont="1" applyBorder="1"/>
    <xf numFmtId="164" fontId="17" fillId="0" borderId="1" xfId="1" applyFont="1" applyBorder="1"/>
    <xf numFmtId="0" fontId="20" fillId="0" borderId="1" xfId="0" applyFont="1" applyFill="1" applyBorder="1" applyAlignment="1">
      <alignment horizontal="center" wrapText="1"/>
    </xf>
    <xf numFmtId="0" fontId="20" fillId="0" borderId="1" xfId="0" applyFont="1" applyBorder="1" applyAlignment="1"/>
    <xf numFmtId="164" fontId="20" fillId="0" borderId="1" xfId="1" applyFont="1" applyBorder="1"/>
    <xf numFmtId="164" fontId="26" fillId="0" borderId="0" xfId="1" applyFont="1" applyFill="1" applyBorder="1" applyAlignment="1">
      <alignment horizontal="right" wrapText="1"/>
    </xf>
    <xf numFmtId="0" fontId="2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0" fillId="0" borderId="0" xfId="0" applyFont="1" applyAlignment="1">
      <alignment horizontal="left" wrapText="1"/>
    </xf>
    <xf numFmtId="0" fontId="23" fillId="0" borderId="0" xfId="0" applyFont="1" applyBorder="1" applyAlignment="1">
      <alignment horizontal="left" wrapText="1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3" fillId="0" borderId="0" xfId="0" applyFont="1" applyAlignment="1">
      <alignment horizontal="left" wrapText="1"/>
    </xf>
    <xf numFmtId="0" fontId="27" fillId="0" borderId="1" xfId="0" applyFont="1" applyBorder="1" applyAlignment="1">
      <alignment horizontal="center"/>
    </xf>
    <xf numFmtId="164" fontId="28" fillId="0" borderId="1" xfId="1" applyFont="1" applyBorder="1" applyAlignment="1">
      <alignment horizontal="center"/>
    </xf>
    <xf numFmtId="0" fontId="29" fillId="0" borderId="1" xfId="0" applyFont="1" applyBorder="1" applyAlignment="1">
      <alignment horizontal="center" wrapText="1"/>
    </xf>
    <xf numFmtId="166" fontId="31" fillId="0" borderId="1" xfId="1" applyNumberFormat="1" applyFont="1" applyBorder="1" applyAlignment="1">
      <alignment horizontal="center"/>
    </xf>
    <xf numFmtId="0" fontId="0" fillId="0" borderId="11" xfId="0" applyBorder="1" applyAlignment="1">
      <alignment horizontal="center"/>
    </xf>
  </cellXfs>
  <cellStyles count="3">
    <cellStyle name="Comma" xfId="1" builtinId="3"/>
    <cellStyle name="Normal" xfId="0" builtinId="0"/>
    <cellStyle name="Normal_Sum &amp; FG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2.5" x14ac:dyDescent="0.25"/>
  <cols>
    <col min="2" max="2" width="23" bestFit="1" customWidth="1"/>
    <col min="6" max="6" width="24.54296875" customWidth="1"/>
  </cols>
  <sheetData>
    <row r="1" spans="1:8" ht="23.15" customHeight="1" x14ac:dyDescent="0.25">
      <c r="B1">
        <f ca="1">MONTH(NOW())</f>
        <v>6</v>
      </c>
      <c r="C1">
        <f ca="1">YEAR(NOW())</f>
        <v>2021</v>
      </c>
    </row>
    <row r="2" spans="1:8" ht="23.15" customHeight="1" x14ac:dyDescent="0.25"/>
    <row r="3" spans="1:8" ht="23.15" customHeight="1" x14ac:dyDescent="0.25">
      <c r="B3" t="s">
        <v>844</v>
      </c>
      <c r="F3" t="s">
        <v>845</v>
      </c>
    </row>
    <row r="4" spans="1:8" ht="23.15" customHeight="1" x14ac:dyDescent="0.25">
      <c r="B4" t="s">
        <v>841</v>
      </c>
      <c r="C4" t="s">
        <v>842</v>
      </c>
      <c r="D4" t="s">
        <v>843</v>
      </c>
      <c r="F4" t="s">
        <v>841</v>
      </c>
      <c r="G4" t="s">
        <v>842</v>
      </c>
      <c r="H4" t="s">
        <v>843</v>
      </c>
    </row>
    <row r="5" spans="1:8" ht="23.15" customHeight="1" x14ac:dyDescent="0.25">
      <c r="B5" s="39" t="e">
        <f>IF(G5=1,F5-1,F5)</f>
        <v>#REF!</v>
      </c>
      <c r="C5" s="39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5" customHeight="1" x14ac:dyDescent="0.5">
      <c r="B6" s="41" t="e">
        <f>LOOKUP(C5,A8:B19)</f>
        <v>#REF!</v>
      </c>
      <c r="F6" s="41" t="e">
        <f>IF(G5=1,LOOKUP(G5,E8:F19),LOOKUP(G5,A8:B19))</f>
        <v>#REF!</v>
      </c>
    </row>
    <row r="8" spans="1:8" x14ac:dyDescent="0.25">
      <c r="A8">
        <v>1</v>
      </c>
      <c r="B8" s="42" t="e">
        <f>D8&amp;"-"&amp;RIGHT(B$5,2)</f>
        <v>#REF!</v>
      </c>
      <c r="D8" s="40" t="s">
        <v>854</v>
      </c>
      <c r="E8">
        <v>1</v>
      </c>
      <c r="F8" s="42" t="e">
        <f>D8&amp;"-"&amp;RIGHT(F$5,2)</f>
        <v>#REF!</v>
      </c>
    </row>
    <row r="9" spans="1:8" x14ac:dyDescent="0.25">
      <c r="A9">
        <v>2</v>
      </c>
      <c r="B9" s="42" t="e">
        <f t="shared" ref="B9:B19" si="0">D9&amp;"-"&amp;RIGHT(B$5,2)</f>
        <v>#REF!</v>
      </c>
      <c r="D9" s="40" t="s">
        <v>855</v>
      </c>
      <c r="E9">
        <v>2</v>
      </c>
      <c r="F9" s="42" t="e">
        <f t="shared" ref="F9:F19" si="1">D9&amp;"-"&amp;RIGHT(F$5,2)</f>
        <v>#REF!</v>
      </c>
    </row>
    <row r="10" spans="1:8" x14ac:dyDescent="0.25">
      <c r="A10">
        <v>3</v>
      </c>
      <c r="B10" s="42" t="e">
        <f t="shared" si="0"/>
        <v>#REF!</v>
      </c>
      <c r="D10" s="40" t="s">
        <v>856</v>
      </c>
      <c r="E10">
        <v>3</v>
      </c>
      <c r="F10" s="42" t="e">
        <f t="shared" si="1"/>
        <v>#REF!</v>
      </c>
    </row>
    <row r="11" spans="1:8" x14ac:dyDescent="0.25">
      <c r="A11">
        <v>4</v>
      </c>
      <c r="B11" s="42" t="e">
        <f t="shared" si="0"/>
        <v>#REF!</v>
      </c>
      <c r="D11" s="40" t="s">
        <v>857</v>
      </c>
      <c r="E11">
        <v>4</v>
      </c>
      <c r="F11" s="42" t="e">
        <f t="shared" si="1"/>
        <v>#REF!</v>
      </c>
    </row>
    <row r="12" spans="1:8" x14ac:dyDescent="0.25">
      <c r="A12">
        <v>5</v>
      </c>
      <c r="B12" s="42" t="e">
        <f t="shared" si="0"/>
        <v>#REF!</v>
      </c>
      <c r="D12" s="40" t="s">
        <v>846</v>
      </c>
      <c r="E12">
        <v>5</v>
      </c>
      <c r="F12" s="42" t="e">
        <f t="shared" si="1"/>
        <v>#REF!</v>
      </c>
    </row>
    <row r="13" spans="1:8" x14ac:dyDescent="0.25">
      <c r="A13">
        <v>6</v>
      </c>
      <c r="B13" s="42" t="e">
        <f t="shared" si="0"/>
        <v>#REF!</v>
      </c>
      <c r="D13" s="40" t="s">
        <v>847</v>
      </c>
      <c r="E13">
        <v>6</v>
      </c>
      <c r="F13" s="42" t="e">
        <f t="shared" si="1"/>
        <v>#REF!</v>
      </c>
    </row>
    <row r="14" spans="1:8" x14ac:dyDescent="0.25">
      <c r="A14">
        <v>7</v>
      </c>
      <c r="B14" s="42" t="e">
        <f t="shared" si="0"/>
        <v>#REF!</v>
      </c>
      <c r="D14" s="40" t="s">
        <v>848</v>
      </c>
      <c r="E14">
        <v>7</v>
      </c>
      <c r="F14" s="42" t="e">
        <f t="shared" si="1"/>
        <v>#REF!</v>
      </c>
    </row>
    <row r="15" spans="1:8" x14ac:dyDescent="0.25">
      <c r="A15">
        <v>8</v>
      </c>
      <c r="B15" s="42" t="e">
        <f t="shared" si="0"/>
        <v>#REF!</v>
      </c>
      <c r="D15" s="40" t="s">
        <v>849</v>
      </c>
      <c r="E15">
        <v>8</v>
      </c>
      <c r="F15" s="42" t="e">
        <f t="shared" si="1"/>
        <v>#REF!</v>
      </c>
    </row>
    <row r="16" spans="1:8" x14ac:dyDescent="0.25">
      <c r="A16">
        <v>9</v>
      </c>
      <c r="B16" s="42" t="e">
        <f t="shared" si="0"/>
        <v>#REF!</v>
      </c>
      <c r="D16" s="40" t="s">
        <v>850</v>
      </c>
      <c r="E16">
        <v>9</v>
      </c>
      <c r="F16" s="42" t="e">
        <f t="shared" si="1"/>
        <v>#REF!</v>
      </c>
    </row>
    <row r="17" spans="1:6" x14ac:dyDescent="0.25">
      <c r="A17">
        <v>10</v>
      </c>
      <c r="B17" s="42" t="e">
        <f t="shared" si="0"/>
        <v>#REF!</v>
      </c>
      <c r="D17" s="40" t="s">
        <v>851</v>
      </c>
      <c r="E17">
        <v>10</v>
      </c>
      <c r="F17" s="42" t="e">
        <f t="shared" si="1"/>
        <v>#REF!</v>
      </c>
    </row>
    <row r="18" spans="1:6" x14ac:dyDescent="0.25">
      <c r="A18">
        <v>11</v>
      </c>
      <c r="B18" s="42" t="e">
        <f t="shared" si="0"/>
        <v>#REF!</v>
      </c>
      <c r="D18" s="40" t="s">
        <v>852</v>
      </c>
      <c r="E18">
        <v>11</v>
      </c>
      <c r="F18" s="42" t="e">
        <f t="shared" si="1"/>
        <v>#REF!</v>
      </c>
    </row>
    <row r="19" spans="1:6" x14ac:dyDescent="0.25">
      <c r="A19">
        <v>12</v>
      </c>
      <c r="B19" s="42" t="e">
        <f t="shared" si="0"/>
        <v>#REF!</v>
      </c>
      <c r="D19" s="40" t="s">
        <v>853</v>
      </c>
      <c r="E19">
        <v>12</v>
      </c>
      <c r="F19" s="42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45"/>
  <sheetViews>
    <sheetView topLeftCell="A17" zoomScale="70" workbookViewId="0">
      <selection activeCell="C33" sqref="C33"/>
    </sheetView>
  </sheetViews>
  <sheetFormatPr defaultRowHeight="12.5" x14ac:dyDescent="0.25"/>
  <cols>
    <col min="1" max="1" width="6.26953125" customWidth="1"/>
    <col min="2" max="2" width="40.81640625" customWidth="1"/>
    <col min="3" max="3" width="38.453125" customWidth="1"/>
    <col min="4" max="4" width="36.54296875" customWidth="1"/>
    <col min="5" max="5" width="34.7265625" customWidth="1"/>
    <col min="6" max="6" width="38.54296875" customWidth="1"/>
    <col min="7" max="7" width="23.453125" bestFit="1" customWidth="1"/>
    <col min="9" max="10" width="9.1796875" hidden="1" customWidth="1"/>
  </cols>
  <sheetData>
    <row r="1" spans="1:12" ht="27.5" x14ac:dyDescent="0.55000000000000004">
      <c r="A1" s="98" t="s">
        <v>901</v>
      </c>
      <c r="B1" s="98"/>
      <c r="C1" s="98"/>
      <c r="D1" s="98"/>
      <c r="E1" s="98"/>
      <c r="F1" s="98"/>
    </row>
    <row r="2" spans="1:12" ht="27.5" x14ac:dyDescent="0.55000000000000004">
      <c r="A2" s="98" t="s">
        <v>37</v>
      </c>
      <c r="B2" s="98"/>
      <c r="C2" s="98"/>
      <c r="D2" s="98"/>
      <c r="E2" s="98"/>
      <c r="F2" s="98"/>
      <c r="G2" s="21"/>
      <c r="H2" s="21"/>
      <c r="K2" s="21"/>
      <c r="L2" s="21"/>
    </row>
    <row r="3" spans="1:12" ht="26.25" customHeight="1" x14ac:dyDescent="0.55000000000000004">
      <c r="A3" s="98" t="s">
        <v>23</v>
      </c>
      <c r="B3" s="98"/>
      <c r="C3" s="98"/>
      <c r="D3" s="98"/>
      <c r="E3" s="98"/>
      <c r="F3" s="98"/>
      <c r="G3" s="29"/>
      <c r="H3" s="29"/>
      <c r="I3" s="29"/>
      <c r="J3" s="29"/>
      <c r="K3" s="29"/>
    </row>
    <row r="4" spans="1:12" ht="61.5" customHeight="1" x14ac:dyDescent="0.5">
      <c r="A4" s="101" t="s">
        <v>903</v>
      </c>
      <c r="B4" s="101"/>
      <c r="C4" s="101"/>
      <c r="D4" s="101"/>
      <c r="E4" s="101"/>
      <c r="F4" s="101"/>
      <c r="G4" s="22"/>
      <c r="H4" s="22"/>
      <c r="I4" s="22"/>
      <c r="J4" s="22"/>
      <c r="K4" s="22"/>
      <c r="L4" s="22"/>
    </row>
    <row r="5" spans="1:12" ht="20.25" customHeight="1" x14ac:dyDescent="0.45">
      <c r="A5" s="48"/>
      <c r="B5" s="48"/>
      <c r="C5" s="51"/>
      <c r="D5" s="52"/>
      <c r="E5" s="52"/>
      <c r="F5" s="53"/>
    </row>
    <row r="6" spans="1:12" ht="52.5" customHeight="1" x14ac:dyDescent="0.4">
      <c r="A6" s="54" t="s">
        <v>0</v>
      </c>
      <c r="B6" s="54" t="s">
        <v>22</v>
      </c>
      <c r="C6" s="55" t="s">
        <v>17</v>
      </c>
      <c r="D6" s="56" t="s">
        <v>32</v>
      </c>
      <c r="E6" s="56" t="s">
        <v>18</v>
      </c>
      <c r="F6" s="57"/>
    </row>
    <row r="7" spans="1:12" ht="30" customHeight="1" x14ac:dyDescent="0.4">
      <c r="A7" s="56"/>
      <c r="B7" s="56"/>
      <c r="C7" s="50" t="s">
        <v>904</v>
      </c>
      <c r="D7" s="50" t="s">
        <v>904</v>
      </c>
      <c r="E7" s="50" t="s">
        <v>904</v>
      </c>
      <c r="F7" s="58"/>
    </row>
    <row r="8" spans="1:12" ht="30" customHeight="1" x14ac:dyDescent="0.45">
      <c r="A8" s="59">
        <v>1</v>
      </c>
      <c r="B8" s="59" t="s">
        <v>27</v>
      </c>
      <c r="C8" s="60">
        <v>205047168863.8508</v>
      </c>
      <c r="D8" s="61">
        <v>21950507936.73</v>
      </c>
      <c r="E8" s="62">
        <f>C8+D8</f>
        <v>226997676800.58081</v>
      </c>
      <c r="F8" s="63"/>
    </row>
    <row r="9" spans="1:12" ht="20.5" x14ac:dyDescent="0.45">
      <c r="A9" s="59">
        <v>2</v>
      </c>
      <c r="B9" s="59" t="s">
        <v>34</v>
      </c>
      <c r="C9" s="60">
        <v>104002664237.7011</v>
      </c>
      <c r="D9" s="60">
        <v>73168359789.089996</v>
      </c>
      <c r="E9" s="62">
        <f t="shared" ref="E9:E20" si="0">C9+D9</f>
        <v>177171024026.79108</v>
      </c>
      <c r="F9" s="63"/>
    </row>
    <row r="10" spans="1:12" ht="20.5" x14ac:dyDescent="0.45">
      <c r="A10" s="59">
        <v>3</v>
      </c>
      <c r="B10" s="59" t="s">
        <v>35</v>
      </c>
      <c r="C10" s="60">
        <v>80181694734.155807</v>
      </c>
      <c r="D10" s="60">
        <v>51217851852.360001</v>
      </c>
      <c r="E10" s="62">
        <f t="shared" si="0"/>
        <v>131399546586.51581</v>
      </c>
      <c r="F10" s="63"/>
    </row>
    <row r="11" spans="1:12" ht="20.5" x14ac:dyDescent="0.45">
      <c r="A11" s="59">
        <v>4</v>
      </c>
      <c r="B11" s="59" t="s">
        <v>19</v>
      </c>
      <c r="C11" s="60">
        <v>28776512373.242401</v>
      </c>
      <c r="D11" s="60">
        <v>0</v>
      </c>
      <c r="E11" s="62">
        <f t="shared" si="0"/>
        <v>28776512373.242401</v>
      </c>
      <c r="F11" s="97"/>
      <c r="G11" s="38"/>
    </row>
    <row r="12" spans="1:12" ht="20.5" x14ac:dyDescent="0.45">
      <c r="A12" s="59">
        <v>5</v>
      </c>
      <c r="B12" s="59" t="s">
        <v>43</v>
      </c>
      <c r="C12" s="60">
        <v>6254526592.0600004</v>
      </c>
      <c r="D12" s="60">
        <v>668626191.13999999</v>
      </c>
      <c r="E12" s="62">
        <f t="shared" si="0"/>
        <v>6923152783.2000008</v>
      </c>
      <c r="F12" s="65"/>
    </row>
    <row r="13" spans="1:12" ht="20.5" x14ac:dyDescent="0.45">
      <c r="A13" s="59">
        <v>6</v>
      </c>
      <c r="B13" s="66" t="s">
        <v>907</v>
      </c>
      <c r="C13" s="60">
        <v>5771916420.21</v>
      </c>
      <c r="D13" s="60">
        <v>5625426263.8400002</v>
      </c>
      <c r="E13" s="62">
        <f t="shared" si="0"/>
        <v>11397342684.049999</v>
      </c>
      <c r="F13" s="64"/>
    </row>
    <row r="14" spans="1:12" ht="20.5" x14ac:dyDescent="0.45">
      <c r="A14" s="59">
        <v>7</v>
      </c>
      <c r="B14" s="66" t="s">
        <v>906</v>
      </c>
      <c r="C14" s="60">
        <v>4692218835.3699999</v>
      </c>
      <c r="D14" s="60">
        <v>0</v>
      </c>
      <c r="E14" s="62">
        <f t="shared" si="0"/>
        <v>4692218835.3699999</v>
      </c>
      <c r="F14" s="64"/>
    </row>
    <row r="15" spans="1:12" ht="20.5" x14ac:dyDescent="0.45">
      <c r="A15" s="59">
        <v>8</v>
      </c>
      <c r="B15" s="66" t="s">
        <v>908</v>
      </c>
      <c r="C15" s="60">
        <v>4000000000</v>
      </c>
      <c r="D15" s="60">
        <v>0</v>
      </c>
      <c r="E15" s="62">
        <f t="shared" si="0"/>
        <v>4000000000</v>
      </c>
      <c r="F15" s="64"/>
    </row>
    <row r="16" spans="1:12" ht="46" x14ac:dyDescent="0.5">
      <c r="A16" s="59">
        <v>9</v>
      </c>
      <c r="B16" s="77" t="s">
        <v>909</v>
      </c>
      <c r="C16" s="67">
        <v>100000000</v>
      </c>
      <c r="D16" s="60">
        <v>0</v>
      </c>
      <c r="E16" s="62">
        <f t="shared" si="0"/>
        <v>100000000</v>
      </c>
      <c r="F16" s="64"/>
    </row>
    <row r="17" spans="1:7" ht="41" x14ac:dyDescent="0.45">
      <c r="A17" s="59">
        <v>10</v>
      </c>
      <c r="B17" s="78" t="s">
        <v>910</v>
      </c>
      <c r="C17" s="67">
        <v>0</v>
      </c>
      <c r="D17" s="60">
        <v>4720539341.2299995</v>
      </c>
      <c r="E17" s="62">
        <f t="shared" si="0"/>
        <v>4720539341.2299995</v>
      </c>
      <c r="F17" s="64"/>
    </row>
    <row r="18" spans="1:7" ht="20.5" x14ac:dyDescent="0.45">
      <c r="A18" s="59">
        <v>11</v>
      </c>
      <c r="B18" s="78" t="s">
        <v>911</v>
      </c>
      <c r="C18" s="67">
        <v>2414796099.8000002</v>
      </c>
      <c r="D18" s="60">
        <v>0</v>
      </c>
      <c r="E18" s="62">
        <f t="shared" si="0"/>
        <v>2414796099.8000002</v>
      </c>
      <c r="F18" s="64"/>
    </row>
    <row r="19" spans="1:7" ht="41" x14ac:dyDescent="0.45">
      <c r="A19" s="59">
        <v>12</v>
      </c>
      <c r="B19" s="66" t="s">
        <v>912</v>
      </c>
      <c r="C19" s="67">
        <v>23920441326.360001</v>
      </c>
      <c r="D19" s="60">
        <v>0</v>
      </c>
      <c r="E19" s="62">
        <f t="shared" si="0"/>
        <v>23920441326.360001</v>
      </c>
      <c r="F19" s="64"/>
    </row>
    <row r="20" spans="1:7" ht="41" x14ac:dyDescent="0.45">
      <c r="A20" s="59">
        <v>13</v>
      </c>
      <c r="B20" s="66" t="s">
        <v>921</v>
      </c>
      <c r="C20" s="67">
        <v>17797280476.330002</v>
      </c>
      <c r="D20" s="60">
        <v>0</v>
      </c>
      <c r="E20" s="62">
        <f t="shared" si="0"/>
        <v>17797280476.330002</v>
      </c>
      <c r="F20" s="64"/>
      <c r="G20" s="35"/>
    </row>
    <row r="21" spans="1:7" ht="21" thickBot="1" x14ac:dyDescent="0.5">
      <c r="A21" s="59"/>
      <c r="B21" s="59" t="s">
        <v>18</v>
      </c>
      <c r="C21" s="79">
        <f>SUM(C8:C20)</f>
        <v>482959219959.08008</v>
      </c>
      <c r="D21" s="79">
        <f t="shared" ref="D21:E21" si="1">SUM(D8:D20)</f>
        <v>157351311374.39001</v>
      </c>
      <c r="E21" s="79">
        <f t="shared" si="1"/>
        <v>640310531333.47009</v>
      </c>
      <c r="F21" s="64"/>
    </row>
    <row r="22" spans="1:7" ht="21" thickTop="1" x14ac:dyDescent="0.45">
      <c r="A22" s="48"/>
      <c r="B22" s="68" t="s">
        <v>42</v>
      </c>
      <c r="C22" s="69"/>
      <c r="D22" s="69"/>
      <c r="E22" s="69"/>
      <c r="F22" s="69"/>
    </row>
    <row r="23" spans="1:7" ht="20.5" x14ac:dyDescent="0.45">
      <c r="A23" s="48"/>
      <c r="B23" s="48"/>
      <c r="C23" s="49" t="s">
        <v>24</v>
      </c>
      <c r="D23" s="49"/>
      <c r="E23" s="49"/>
      <c r="F23" s="49"/>
    </row>
    <row r="24" spans="1:7" ht="52.5" customHeight="1" x14ac:dyDescent="0.4">
      <c r="A24" s="102" t="s">
        <v>913</v>
      </c>
      <c r="B24" s="102"/>
      <c r="C24" s="102"/>
      <c r="D24" s="102"/>
      <c r="E24" s="102"/>
      <c r="F24" s="102"/>
    </row>
    <row r="25" spans="1:7" ht="16.5" customHeight="1" x14ac:dyDescent="0.45">
      <c r="A25" s="48"/>
      <c r="B25" s="48"/>
      <c r="C25" s="48"/>
      <c r="D25" s="48"/>
      <c r="E25" s="48"/>
      <c r="F25" s="48"/>
    </row>
    <row r="26" spans="1:7" ht="30" customHeight="1" x14ac:dyDescent="0.4">
      <c r="A26" s="56"/>
      <c r="B26" s="56">
        <v>1</v>
      </c>
      <c r="C26" s="56">
        <v>2</v>
      </c>
      <c r="D26" s="56">
        <v>3</v>
      </c>
      <c r="E26" s="56" t="s">
        <v>898</v>
      </c>
      <c r="F26" s="56">
        <v>5</v>
      </c>
    </row>
    <row r="27" spans="1:7" ht="90.75" customHeight="1" x14ac:dyDescent="0.4">
      <c r="A27" s="70" t="s">
        <v>0</v>
      </c>
      <c r="B27" s="70" t="s">
        <v>22</v>
      </c>
      <c r="C27" s="94" t="s">
        <v>7</v>
      </c>
      <c r="D27" s="70" t="s">
        <v>897</v>
      </c>
      <c r="E27" s="70" t="s">
        <v>15</v>
      </c>
      <c r="F27" s="70" t="s">
        <v>32</v>
      </c>
    </row>
    <row r="28" spans="1:7" ht="30" customHeight="1" x14ac:dyDescent="0.45">
      <c r="A28" s="59"/>
      <c r="B28" s="59"/>
      <c r="C28" s="50" t="s">
        <v>904</v>
      </c>
      <c r="D28" s="50" t="s">
        <v>904</v>
      </c>
      <c r="E28" s="50" t="s">
        <v>904</v>
      </c>
      <c r="F28" s="50" t="s">
        <v>904</v>
      </c>
    </row>
    <row r="29" spans="1:7" ht="30" customHeight="1" x14ac:dyDescent="0.45">
      <c r="A29" s="59">
        <v>1</v>
      </c>
      <c r="B29" s="71" t="s">
        <v>20</v>
      </c>
      <c r="C29" s="72">
        <v>188777291000.31821</v>
      </c>
      <c r="D29" s="72">
        <v>88438755877.949997</v>
      </c>
      <c r="E29" s="72">
        <f>C29-D29</f>
        <v>100338535122.36821</v>
      </c>
      <c r="F29" s="72">
        <v>20487140740.950001</v>
      </c>
    </row>
    <row r="30" spans="1:7" ht="30" customHeight="1" x14ac:dyDescent="0.45">
      <c r="A30" s="59">
        <v>2</v>
      </c>
      <c r="B30" s="71" t="s">
        <v>21</v>
      </c>
      <c r="C30" s="72">
        <v>3892315278.3571</v>
      </c>
      <c r="D30" s="72">
        <v>0</v>
      </c>
      <c r="E30" s="72">
        <f t="shared" ref="E30:E33" si="2">C30-D30</f>
        <v>3892315278.3571</v>
      </c>
      <c r="F30" s="72">
        <v>0</v>
      </c>
    </row>
    <row r="31" spans="1:7" ht="20.5" x14ac:dyDescent="0.45">
      <c r="A31" s="59">
        <v>3</v>
      </c>
      <c r="B31" s="71" t="s">
        <v>4</v>
      </c>
      <c r="C31" s="72">
        <v>1946157639.1784999</v>
      </c>
      <c r="D31" s="72">
        <v>0</v>
      </c>
      <c r="E31" s="72">
        <f t="shared" si="2"/>
        <v>1946157639.1784999</v>
      </c>
      <c r="F31" s="72">
        <v>0</v>
      </c>
    </row>
    <row r="32" spans="1:7" ht="41" x14ac:dyDescent="0.45">
      <c r="A32" s="59">
        <v>4</v>
      </c>
      <c r="B32" s="66" t="s">
        <v>5</v>
      </c>
      <c r="C32" s="72">
        <v>6539089667.6399002</v>
      </c>
      <c r="D32" s="72">
        <v>0</v>
      </c>
      <c r="E32" s="72">
        <f t="shared" si="2"/>
        <v>6539089667.6399002</v>
      </c>
      <c r="F32" s="72">
        <v>0</v>
      </c>
    </row>
    <row r="33" spans="1:6" ht="20.5" x14ac:dyDescent="0.45">
      <c r="A33" s="59">
        <v>5</v>
      </c>
      <c r="B33" s="59" t="s">
        <v>6</v>
      </c>
      <c r="C33" s="72">
        <v>3892315278.3571</v>
      </c>
      <c r="D33" s="72">
        <v>49928018.600000001</v>
      </c>
      <c r="E33" s="72">
        <f t="shared" si="2"/>
        <v>3842387259.7571001</v>
      </c>
      <c r="F33" s="72">
        <v>1463367195.78</v>
      </c>
    </row>
    <row r="34" spans="1:6" ht="20.5" x14ac:dyDescent="0.45">
      <c r="A34" s="59"/>
      <c r="B34" s="95" t="s">
        <v>10</v>
      </c>
      <c r="C34" s="96">
        <f>SUM(C29:C33)</f>
        <v>205047168863.85077</v>
      </c>
      <c r="D34" s="96">
        <f t="shared" ref="D34:F34" si="3">SUM(D29:D33)</f>
        <v>88488683896.550003</v>
      </c>
      <c r="E34" s="96">
        <f t="shared" si="3"/>
        <v>116558484967.3008</v>
      </c>
      <c r="F34" s="96">
        <f t="shared" si="3"/>
        <v>21950507936.73</v>
      </c>
    </row>
    <row r="35" spans="1:6" ht="20.5" x14ac:dyDescent="0.45">
      <c r="A35" s="48"/>
      <c r="B35" s="48"/>
      <c r="C35" s="48"/>
      <c r="D35" s="73"/>
      <c r="E35" s="73"/>
      <c r="F35" s="74"/>
    </row>
    <row r="36" spans="1:6" ht="20.5" x14ac:dyDescent="0.45">
      <c r="A36" s="75" t="s">
        <v>905</v>
      </c>
      <c r="B36" s="48"/>
      <c r="C36" s="48"/>
      <c r="D36" s="48"/>
      <c r="E36" s="73"/>
      <c r="F36" s="73"/>
    </row>
    <row r="37" spans="1:6" ht="96" customHeight="1" x14ac:dyDescent="0.4">
      <c r="A37" s="100" t="s">
        <v>902</v>
      </c>
      <c r="B37" s="100"/>
      <c r="C37" s="100"/>
      <c r="D37" s="100"/>
      <c r="E37" s="100"/>
      <c r="F37" s="100"/>
    </row>
    <row r="38" spans="1:6" ht="20.5" x14ac:dyDescent="0.45">
      <c r="A38" s="48"/>
      <c r="B38" s="76"/>
      <c r="C38" s="76"/>
      <c r="D38" s="76"/>
      <c r="E38" s="76"/>
      <c r="F38" s="76"/>
    </row>
    <row r="39" spans="1:6" ht="13" hidden="1" x14ac:dyDescent="0.3">
      <c r="A39" s="45"/>
      <c r="B39" s="47"/>
      <c r="C39" s="47"/>
      <c r="D39" s="47"/>
      <c r="E39" s="47"/>
      <c r="F39" s="47"/>
    </row>
    <row r="40" spans="1:6" ht="13" x14ac:dyDescent="0.3">
      <c r="A40" s="45"/>
      <c r="B40" s="47"/>
      <c r="C40" s="47"/>
      <c r="D40" s="47"/>
      <c r="E40" s="47"/>
      <c r="F40" s="47"/>
    </row>
    <row r="41" spans="1:6" ht="42.75" customHeight="1" x14ac:dyDescent="0.45">
      <c r="A41" s="45"/>
      <c r="B41" s="45"/>
      <c r="C41" s="103" t="s">
        <v>36</v>
      </c>
      <c r="D41" s="103"/>
      <c r="E41" s="103"/>
      <c r="F41" s="103"/>
    </row>
    <row r="42" spans="1:6" ht="20" x14ac:dyDescent="0.4">
      <c r="A42" s="45"/>
      <c r="B42" s="45"/>
      <c r="C42" s="104" t="s">
        <v>922</v>
      </c>
      <c r="D42" s="104"/>
      <c r="E42" s="104"/>
      <c r="F42" s="104"/>
    </row>
    <row r="43" spans="1:6" ht="20.5" x14ac:dyDescent="0.45">
      <c r="A43" s="45"/>
      <c r="B43" s="45"/>
      <c r="C43" s="103" t="s">
        <v>923</v>
      </c>
      <c r="D43" s="103"/>
      <c r="E43" s="103"/>
      <c r="F43" s="103"/>
    </row>
    <row r="44" spans="1:6" ht="20" x14ac:dyDescent="0.4">
      <c r="C44" s="99" t="s">
        <v>39</v>
      </c>
      <c r="D44" s="99"/>
      <c r="E44" s="99"/>
      <c r="F44" s="99"/>
    </row>
    <row r="45" spans="1:6" ht="35.25" customHeight="1" x14ac:dyDescent="0.25"/>
  </sheetData>
  <mergeCells count="10">
    <mergeCell ref="A1:F1"/>
    <mergeCell ref="C44:F44"/>
    <mergeCell ref="A37:F37"/>
    <mergeCell ref="A4:F4"/>
    <mergeCell ref="A2:F2"/>
    <mergeCell ref="A24:F24"/>
    <mergeCell ref="C41:F41"/>
    <mergeCell ref="C42:F42"/>
    <mergeCell ref="C43:F43"/>
    <mergeCell ref="A3:F3"/>
  </mergeCells>
  <phoneticPr fontId="3" type="noConversion"/>
  <pageMargins left="0.74803149606299213" right="0.74803149606299213" top="0.39370078740157483" bottom="0.41" header="0.51181102362204722" footer="0.51181102362204722"/>
  <pageSetup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P54"/>
  <sheetViews>
    <sheetView zoomScale="80" zoomScaleNormal="80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K15" sqref="A1:XFD1048576"/>
    </sheetView>
  </sheetViews>
  <sheetFormatPr defaultRowHeight="12.5" x14ac:dyDescent="0.25"/>
  <cols>
    <col min="1" max="1" width="4" bestFit="1" customWidth="1"/>
    <col min="2" max="2" width="22.453125" customWidth="1"/>
    <col min="3" max="3" width="7.453125" customWidth="1"/>
    <col min="4" max="4" width="20.7265625" customWidth="1"/>
    <col min="5" max="5" width="19" customWidth="1"/>
    <col min="6" max="6" width="19.453125" customWidth="1"/>
    <col min="7" max="7" width="17.81640625" bestFit="1" customWidth="1"/>
    <col min="8" max="8" width="18.54296875" customWidth="1"/>
    <col min="9" max="9" width="19.453125" customWidth="1"/>
    <col min="10" max="10" width="19.54296875" customWidth="1"/>
    <col min="11" max="11" width="22" bestFit="1" customWidth="1"/>
    <col min="12" max="13" width="22" customWidth="1"/>
    <col min="14" max="14" width="24.1796875" bestFit="1" customWidth="1"/>
    <col min="15" max="15" width="20.1796875" bestFit="1" customWidth="1"/>
    <col min="16" max="16" width="4.26953125" bestFit="1" customWidth="1"/>
  </cols>
  <sheetData>
    <row r="1" spans="1:16" ht="25" x14ac:dyDescent="0.5">
      <c r="A1" s="114" t="s">
        <v>37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ht="25" hidden="1" x14ac:dyDescent="0.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43"/>
      <c r="M2" s="43"/>
      <c r="N2" s="31"/>
      <c r="O2" s="31"/>
      <c r="P2" s="31"/>
    </row>
    <row r="3" spans="1:16" ht="18" customHeight="1" x14ac:dyDescent="0.35">
      <c r="H3" s="26" t="s">
        <v>28</v>
      </c>
    </row>
    <row r="4" spans="1:16" ht="18" x14ac:dyDescent="0.4">
      <c r="A4" s="115" t="s">
        <v>914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</row>
    <row r="5" spans="1:16" ht="20" x14ac:dyDescent="0.4">
      <c r="A5" s="25"/>
      <c r="B5" s="25"/>
      <c r="C5" s="25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25"/>
    </row>
    <row r="6" spans="1:16" ht="13" x14ac:dyDescent="0.3">
      <c r="A6" s="2">
        <v>1</v>
      </c>
      <c r="B6" s="2">
        <v>2</v>
      </c>
      <c r="C6" s="2">
        <v>3</v>
      </c>
      <c r="D6" s="2">
        <v>4</v>
      </c>
      <c r="E6" s="2">
        <v>5</v>
      </c>
      <c r="F6" s="2" t="s">
        <v>8</v>
      </c>
      <c r="G6" s="2">
        <v>7</v>
      </c>
      <c r="H6" s="2">
        <v>8</v>
      </c>
      <c r="I6" s="2">
        <v>9</v>
      </c>
      <c r="J6" s="2" t="s">
        <v>9</v>
      </c>
      <c r="K6" s="2">
        <v>11</v>
      </c>
      <c r="L6" s="44">
        <v>12</v>
      </c>
      <c r="M6" s="44" t="s">
        <v>925</v>
      </c>
      <c r="N6" s="2" t="s">
        <v>926</v>
      </c>
      <c r="O6" s="2" t="s">
        <v>927</v>
      </c>
      <c r="P6" s="1"/>
    </row>
    <row r="7" spans="1:16" ht="12.75" customHeight="1" x14ac:dyDescent="0.3">
      <c r="A7" s="110" t="s">
        <v>0</v>
      </c>
      <c r="B7" s="110" t="s">
        <v>22</v>
      </c>
      <c r="C7" s="110" t="s">
        <v>1</v>
      </c>
      <c r="D7" s="110" t="s">
        <v>7</v>
      </c>
      <c r="E7" s="110" t="s">
        <v>40</v>
      </c>
      <c r="F7" s="110" t="s">
        <v>2</v>
      </c>
      <c r="G7" s="107" t="s">
        <v>31</v>
      </c>
      <c r="H7" s="108"/>
      <c r="I7" s="109"/>
      <c r="J7" s="110" t="s">
        <v>15</v>
      </c>
      <c r="K7" s="110" t="s">
        <v>81</v>
      </c>
      <c r="L7" s="110" t="s">
        <v>900</v>
      </c>
      <c r="M7" s="110" t="s">
        <v>915</v>
      </c>
      <c r="N7" s="110" t="s">
        <v>33</v>
      </c>
      <c r="O7" s="110" t="s">
        <v>16</v>
      </c>
      <c r="P7" s="110" t="s">
        <v>0</v>
      </c>
    </row>
    <row r="8" spans="1:16" ht="44.25" customHeight="1" x14ac:dyDescent="0.3">
      <c r="A8" s="111"/>
      <c r="B8" s="111"/>
      <c r="C8" s="111"/>
      <c r="D8" s="111"/>
      <c r="E8" s="111"/>
      <c r="F8" s="111"/>
      <c r="G8" s="3" t="s">
        <v>3</v>
      </c>
      <c r="H8" s="3" t="s">
        <v>14</v>
      </c>
      <c r="I8" s="3" t="s">
        <v>858</v>
      </c>
      <c r="J8" s="111"/>
      <c r="K8" s="111"/>
      <c r="L8" s="111"/>
      <c r="M8" s="111"/>
      <c r="N8" s="111"/>
      <c r="O8" s="111"/>
      <c r="P8" s="111"/>
    </row>
    <row r="9" spans="1:16" ht="17.5" x14ac:dyDescent="0.35">
      <c r="A9" s="1"/>
      <c r="B9" s="1"/>
      <c r="C9" s="1"/>
      <c r="D9" s="46" t="s">
        <v>904</v>
      </c>
      <c r="E9" s="46" t="s">
        <v>904</v>
      </c>
      <c r="F9" s="46" t="s">
        <v>904</v>
      </c>
      <c r="G9" s="46" t="s">
        <v>904</v>
      </c>
      <c r="H9" s="46" t="s">
        <v>904</v>
      </c>
      <c r="I9" s="46" t="s">
        <v>904</v>
      </c>
      <c r="J9" s="46" t="s">
        <v>904</v>
      </c>
      <c r="K9" s="46" t="s">
        <v>904</v>
      </c>
      <c r="L9" s="46" t="s">
        <v>904</v>
      </c>
      <c r="M9" s="46" t="s">
        <v>904</v>
      </c>
      <c r="N9" s="46" t="s">
        <v>904</v>
      </c>
      <c r="O9" s="46" t="s">
        <v>904</v>
      </c>
      <c r="P9" s="20"/>
    </row>
    <row r="10" spans="1:16" ht="18" customHeight="1" x14ac:dyDescent="0.3">
      <c r="A10" s="1">
        <v>1</v>
      </c>
      <c r="B10" s="33" t="s">
        <v>44</v>
      </c>
      <c r="C10" s="32">
        <v>17</v>
      </c>
      <c r="D10" s="5">
        <v>2568172655.5971999</v>
      </c>
      <c r="E10" s="5">
        <v>388260318.60339999</v>
      </c>
      <c r="F10" s="6">
        <f>D10+E10</f>
        <v>2956432974.2005997</v>
      </c>
      <c r="G10" s="7">
        <v>67572423.200000003</v>
      </c>
      <c r="H10" s="7">
        <v>0</v>
      </c>
      <c r="I10" s="5">
        <v>391057008.87</v>
      </c>
      <c r="J10" s="8">
        <f>F10-G10-H10-I10</f>
        <v>2497803542.1306</v>
      </c>
      <c r="K10" s="8">
        <v>1512716177.0608001</v>
      </c>
      <c r="L10" s="23">
        <v>0</v>
      </c>
      <c r="M10" s="23">
        <f>K10-L10</f>
        <v>1512716177.0608001</v>
      </c>
      <c r="N10" s="23">
        <f>F10+K10</f>
        <v>4469149151.2614002</v>
      </c>
      <c r="O10" s="9">
        <f>J10+M10</f>
        <v>4010519719.1914001</v>
      </c>
      <c r="P10" s="1">
        <v>1</v>
      </c>
    </row>
    <row r="11" spans="1:16" ht="18" customHeight="1" x14ac:dyDescent="0.3">
      <c r="A11" s="1">
        <v>2</v>
      </c>
      <c r="B11" s="33" t="s">
        <v>45</v>
      </c>
      <c r="C11" s="27">
        <v>21</v>
      </c>
      <c r="D11" s="5">
        <v>2732094066.1903</v>
      </c>
      <c r="E11" s="5">
        <v>0</v>
      </c>
      <c r="F11" s="6">
        <f t="shared" ref="F11:F46" si="0">D11+E11</f>
        <v>2732094066.1903</v>
      </c>
      <c r="G11" s="7">
        <v>82177449.780000001</v>
      </c>
      <c r="H11" s="7">
        <v>0</v>
      </c>
      <c r="I11" s="5">
        <v>165980586.19</v>
      </c>
      <c r="J11" s="8">
        <f t="shared" ref="J11:J46" si="1">F11-G11-H11-I11</f>
        <v>2483936030.2202997</v>
      </c>
      <c r="K11" s="8">
        <v>1632759950.2802</v>
      </c>
      <c r="L11" s="23">
        <v>0</v>
      </c>
      <c r="M11" s="23">
        <f t="shared" ref="M11:M46" si="2">K11-L11</f>
        <v>1632759950.2802</v>
      </c>
      <c r="N11" s="23">
        <f t="shared" ref="N11:N46" si="3">F11+K11</f>
        <v>4364854016.4705</v>
      </c>
      <c r="O11" s="9">
        <f t="shared" ref="O11:O44" si="4">J11+M11</f>
        <v>4116695980.5004997</v>
      </c>
      <c r="P11" s="1">
        <v>2</v>
      </c>
    </row>
    <row r="12" spans="1:16" ht="18" customHeight="1" x14ac:dyDescent="0.3">
      <c r="A12" s="1">
        <v>3</v>
      </c>
      <c r="B12" s="33" t="s">
        <v>46</v>
      </c>
      <c r="C12" s="27">
        <v>31</v>
      </c>
      <c r="D12" s="5">
        <v>2757483201.6350002</v>
      </c>
      <c r="E12" s="5">
        <v>6996745502.1441002</v>
      </c>
      <c r="F12" s="6">
        <f t="shared" si="0"/>
        <v>9754228703.7791004</v>
      </c>
      <c r="G12" s="7">
        <v>44801992.189999998</v>
      </c>
      <c r="H12" s="7">
        <v>0</v>
      </c>
      <c r="I12" s="5">
        <v>888918657.02999997</v>
      </c>
      <c r="J12" s="8">
        <f t="shared" si="1"/>
        <v>8820508054.5590992</v>
      </c>
      <c r="K12" s="8">
        <v>1845896938.1094</v>
      </c>
      <c r="L12" s="23">
        <v>0</v>
      </c>
      <c r="M12" s="23">
        <f t="shared" si="2"/>
        <v>1845896938.1094</v>
      </c>
      <c r="N12" s="23">
        <f t="shared" si="3"/>
        <v>11600125641.8885</v>
      </c>
      <c r="O12" s="9">
        <f t="shared" si="4"/>
        <v>10666404992.668499</v>
      </c>
      <c r="P12" s="1">
        <v>3</v>
      </c>
    </row>
    <row r="13" spans="1:16" ht="18" customHeight="1" x14ac:dyDescent="0.3">
      <c r="A13" s="1">
        <v>4</v>
      </c>
      <c r="B13" s="33" t="s">
        <v>47</v>
      </c>
      <c r="C13" s="27">
        <v>21</v>
      </c>
      <c r="D13" s="5">
        <v>2726975809.6039</v>
      </c>
      <c r="E13" s="5">
        <v>0</v>
      </c>
      <c r="F13" s="6">
        <f t="shared" si="0"/>
        <v>2726975809.6039</v>
      </c>
      <c r="G13" s="7">
        <v>49206305.829999998</v>
      </c>
      <c r="H13" s="7">
        <v>0</v>
      </c>
      <c r="I13" s="5">
        <v>107844895.25</v>
      </c>
      <c r="J13" s="8">
        <f t="shared" si="1"/>
        <v>2569924608.5239</v>
      </c>
      <c r="K13" s="8">
        <v>1731003414.138</v>
      </c>
      <c r="L13" s="23">
        <v>0</v>
      </c>
      <c r="M13" s="23">
        <f t="shared" si="2"/>
        <v>1731003414.138</v>
      </c>
      <c r="N13" s="23">
        <f t="shared" si="3"/>
        <v>4457979223.7418995</v>
      </c>
      <c r="O13" s="9">
        <f t="shared" si="4"/>
        <v>4300928022.6618996</v>
      </c>
      <c r="P13" s="1">
        <v>4</v>
      </c>
    </row>
    <row r="14" spans="1:16" ht="18" customHeight="1" x14ac:dyDescent="0.3">
      <c r="A14" s="1">
        <v>5</v>
      </c>
      <c r="B14" s="33" t="s">
        <v>48</v>
      </c>
      <c r="C14" s="27">
        <v>20</v>
      </c>
      <c r="D14" s="5">
        <v>3280643263.3604999</v>
      </c>
      <c r="E14" s="5">
        <v>0</v>
      </c>
      <c r="F14" s="6">
        <f t="shared" si="0"/>
        <v>3280643263.3604999</v>
      </c>
      <c r="G14" s="7">
        <v>136554732.87</v>
      </c>
      <c r="H14" s="7">
        <v>201255000</v>
      </c>
      <c r="I14" s="5">
        <v>577329582.38</v>
      </c>
      <c r="J14" s="8">
        <f t="shared" si="1"/>
        <v>2365503948.1104999</v>
      </c>
      <c r="K14" s="8">
        <v>1801890700.9721</v>
      </c>
      <c r="L14" s="23">
        <v>0</v>
      </c>
      <c r="M14" s="23">
        <f t="shared" si="2"/>
        <v>1801890700.9721</v>
      </c>
      <c r="N14" s="23">
        <f t="shared" si="3"/>
        <v>5082533964.3325996</v>
      </c>
      <c r="O14" s="9">
        <f t="shared" si="4"/>
        <v>4167394649.0825996</v>
      </c>
      <c r="P14" s="1">
        <v>5</v>
      </c>
    </row>
    <row r="15" spans="1:16" ht="18" customHeight="1" x14ac:dyDescent="0.3">
      <c r="A15" s="1">
        <v>6</v>
      </c>
      <c r="B15" s="33" t="s">
        <v>49</v>
      </c>
      <c r="C15" s="27">
        <v>8</v>
      </c>
      <c r="D15" s="5">
        <v>2426743550.2849002</v>
      </c>
      <c r="E15" s="5">
        <v>4456185362.2142</v>
      </c>
      <c r="F15" s="6">
        <f t="shared" si="0"/>
        <v>6882928912.4990997</v>
      </c>
      <c r="G15" s="7">
        <v>35910172.130000003</v>
      </c>
      <c r="H15" s="7">
        <v>0</v>
      </c>
      <c r="I15" s="5">
        <v>1905567297.49</v>
      </c>
      <c r="J15" s="8">
        <f t="shared" si="1"/>
        <v>4941451442.8790998</v>
      </c>
      <c r="K15" s="8">
        <v>1847082106.8734</v>
      </c>
      <c r="L15" s="23">
        <v>0</v>
      </c>
      <c r="M15" s="23">
        <f t="shared" si="2"/>
        <v>1847082106.8734</v>
      </c>
      <c r="N15" s="23">
        <f t="shared" si="3"/>
        <v>8730011019.3724995</v>
      </c>
      <c r="O15" s="9">
        <f t="shared" si="4"/>
        <v>6788533549.7524996</v>
      </c>
      <c r="P15" s="1">
        <v>6</v>
      </c>
    </row>
    <row r="16" spans="1:16" ht="18" customHeight="1" x14ac:dyDescent="0.3">
      <c r="A16" s="1">
        <v>7</v>
      </c>
      <c r="B16" s="33" t="s">
        <v>50</v>
      </c>
      <c r="C16" s="27">
        <v>23</v>
      </c>
      <c r="D16" s="5">
        <v>3075815133.4103999</v>
      </c>
      <c r="E16" s="5">
        <v>0</v>
      </c>
      <c r="F16" s="6">
        <f t="shared" si="0"/>
        <v>3075815133.4103999</v>
      </c>
      <c r="G16" s="7">
        <v>32909106.25</v>
      </c>
      <c r="H16" s="7">
        <v>103855987.23</v>
      </c>
      <c r="I16" s="5">
        <v>754582588.39999998</v>
      </c>
      <c r="J16" s="8">
        <f t="shared" si="1"/>
        <v>2184467451.5303998</v>
      </c>
      <c r="K16" s="8">
        <v>1720672512.2293</v>
      </c>
      <c r="L16" s="23">
        <v>0</v>
      </c>
      <c r="M16" s="23">
        <f t="shared" si="2"/>
        <v>1720672512.2293</v>
      </c>
      <c r="N16" s="23">
        <f t="shared" si="3"/>
        <v>4796487645.6396999</v>
      </c>
      <c r="O16" s="9">
        <f t="shared" si="4"/>
        <v>3905139963.7596998</v>
      </c>
      <c r="P16" s="1">
        <v>7</v>
      </c>
    </row>
    <row r="17" spans="1:16" ht="18" customHeight="1" x14ac:dyDescent="0.3">
      <c r="A17" s="1">
        <v>8</v>
      </c>
      <c r="B17" s="33" t="s">
        <v>51</v>
      </c>
      <c r="C17" s="27">
        <v>27</v>
      </c>
      <c r="D17" s="5">
        <v>3407562360.4008002</v>
      </c>
      <c r="E17" s="5">
        <v>0</v>
      </c>
      <c r="F17" s="6">
        <f t="shared" si="0"/>
        <v>3407562360.4008002</v>
      </c>
      <c r="G17" s="7">
        <v>24543400.530000001</v>
      </c>
      <c r="H17" s="7">
        <v>0</v>
      </c>
      <c r="I17" s="5">
        <v>60222144.93</v>
      </c>
      <c r="J17" s="8">
        <f t="shared" si="1"/>
        <v>3322796814.9408002</v>
      </c>
      <c r="K17" s="8">
        <v>1695970165.9958</v>
      </c>
      <c r="L17" s="23">
        <v>0</v>
      </c>
      <c r="M17" s="23">
        <f t="shared" si="2"/>
        <v>1695970165.9958</v>
      </c>
      <c r="N17" s="23">
        <f t="shared" si="3"/>
        <v>5103532526.3966007</v>
      </c>
      <c r="O17" s="9">
        <f t="shared" si="4"/>
        <v>5018766980.9365997</v>
      </c>
      <c r="P17" s="1">
        <v>8</v>
      </c>
    </row>
    <row r="18" spans="1:16" ht="18" customHeight="1" x14ac:dyDescent="0.3">
      <c r="A18" s="1">
        <v>9</v>
      </c>
      <c r="B18" s="33" t="s">
        <v>52</v>
      </c>
      <c r="C18" s="27">
        <v>18</v>
      </c>
      <c r="D18" s="5">
        <v>2757953466.5904002</v>
      </c>
      <c r="E18" s="5">
        <v>0</v>
      </c>
      <c r="F18" s="6">
        <f t="shared" si="0"/>
        <v>2757953466.5904002</v>
      </c>
      <c r="G18" s="7">
        <v>221816087.66999999</v>
      </c>
      <c r="H18" s="7">
        <v>633134951.91999996</v>
      </c>
      <c r="I18" s="5">
        <v>629637666.86000001</v>
      </c>
      <c r="J18" s="8">
        <f t="shared" si="1"/>
        <v>1273364760.1403999</v>
      </c>
      <c r="K18" s="8">
        <v>1504224994.6578</v>
      </c>
      <c r="L18" s="23">
        <v>0</v>
      </c>
      <c r="M18" s="23">
        <f t="shared" si="2"/>
        <v>1504224994.6578</v>
      </c>
      <c r="N18" s="23">
        <f t="shared" si="3"/>
        <v>4262178461.2482004</v>
      </c>
      <c r="O18" s="9">
        <f t="shared" si="4"/>
        <v>2777589754.7981997</v>
      </c>
      <c r="P18" s="1">
        <v>9</v>
      </c>
    </row>
    <row r="19" spans="1:16" ht="18" customHeight="1" x14ac:dyDescent="0.3">
      <c r="A19" s="1">
        <v>10</v>
      </c>
      <c r="B19" s="33" t="s">
        <v>53</v>
      </c>
      <c r="C19" s="27">
        <v>25</v>
      </c>
      <c r="D19" s="5">
        <v>2784763447.9176998</v>
      </c>
      <c r="E19" s="5">
        <v>9474082922.0750999</v>
      </c>
      <c r="F19" s="6">
        <f t="shared" si="0"/>
        <v>12258846369.9928</v>
      </c>
      <c r="G19" s="7">
        <v>26519863.5</v>
      </c>
      <c r="H19" s="7">
        <v>0</v>
      </c>
      <c r="I19" s="5">
        <v>998627642.83000004</v>
      </c>
      <c r="J19" s="8">
        <f t="shared" si="1"/>
        <v>11233698863.6628</v>
      </c>
      <c r="K19" s="8">
        <v>1762635769.9296</v>
      </c>
      <c r="L19" s="23">
        <v>0</v>
      </c>
      <c r="M19" s="23">
        <f t="shared" si="2"/>
        <v>1762635769.9296</v>
      </c>
      <c r="N19" s="23">
        <f t="shared" si="3"/>
        <v>14021482139.9224</v>
      </c>
      <c r="O19" s="9">
        <f t="shared" si="4"/>
        <v>12996334633.5924</v>
      </c>
      <c r="P19" s="1">
        <v>10</v>
      </c>
    </row>
    <row r="20" spans="1:16" ht="18" customHeight="1" x14ac:dyDescent="0.3">
      <c r="A20" s="1">
        <v>11</v>
      </c>
      <c r="B20" s="33" t="s">
        <v>54</v>
      </c>
      <c r="C20" s="27">
        <v>13</v>
      </c>
      <c r="D20" s="5">
        <v>2453687877.8705001</v>
      </c>
      <c r="E20" s="5">
        <v>0</v>
      </c>
      <c r="F20" s="6">
        <f t="shared" si="0"/>
        <v>2453687877.8705001</v>
      </c>
      <c r="G20" s="7">
        <v>41682938.469999999</v>
      </c>
      <c r="H20" s="7">
        <v>0</v>
      </c>
      <c r="I20" s="5">
        <v>167635182.72870001</v>
      </c>
      <c r="J20" s="8">
        <f t="shared" si="1"/>
        <v>2244369756.6718001</v>
      </c>
      <c r="K20" s="8">
        <v>1533310017.1419001</v>
      </c>
      <c r="L20" s="23">
        <v>0</v>
      </c>
      <c r="M20" s="23">
        <f t="shared" si="2"/>
        <v>1533310017.1419001</v>
      </c>
      <c r="N20" s="23">
        <f t="shared" si="3"/>
        <v>3986997895.0124002</v>
      </c>
      <c r="O20" s="9">
        <f t="shared" si="4"/>
        <v>3777679773.8137002</v>
      </c>
      <c r="P20" s="1">
        <v>11</v>
      </c>
    </row>
    <row r="21" spans="1:16" ht="18" customHeight="1" x14ac:dyDescent="0.3">
      <c r="A21" s="1">
        <v>12</v>
      </c>
      <c r="B21" s="33" t="s">
        <v>55</v>
      </c>
      <c r="C21" s="27">
        <v>18</v>
      </c>
      <c r="D21" s="5">
        <v>2564497083.4844999</v>
      </c>
      <c r="E21" s="5">
        <v>906210063.15069997</v>
      </c>
      <c r="F21" s="6">
        <f t="shared" si="0"/>
        <v>3470707146.6352</v>
      </c>
      <c r="G21" s="7">
        <v>91028172.920000002</v>
      </c>
      <c r="H21" s="7">
        <v>0</v>
      </c>
      <c r="I21" s="5">
        <v>293406548.17000002</v>
      </c>
      <c r="J21" s="8">
        <f t="shared" si="1"/>
        <v>3086272425.5451999</v>
      </c>
      <c r="K21" s="8">
        <v>1605968921.3429</v>
      </c>
      <c r="L21" s="23">
        <v>0</v>
      </c>
      <c r="M21" s="23">
        <f t="shared" si="2"/>
        <v>1605968921.3429</v>
      </c>
      <c r="N21" s="23">
        <f t="shared" si="3"/>
        <v>5076676067.9780998</v>
      </c>
      <c r="O21" s="9">
        <f t="shared" si="4"/>
        <v>4692241346.8880997</v>
      </c>
      <c r="P21" s="1">
        <v>12</v>
      </c>
    </row>
    <row r="22" spans="1:16" ht="18" customHeight="1" x14ac:dyDescent="0.3">
      <c r="A22" s="1">
        <v>13</v>
      </c>
      <c r="B22" s="33" t="s">
        <v>56</v>
      </c>
      <c r="C22" s="27">
        <v>16</v>
      </c>
      <c r="D22" s="5">
        <v>2452303276.1005001</v>
      </c>
      <c r="E22" s="5">
        <v>0</v>
      </c>
      <c r="F22" s="6">
        <f t="shared" si="0"/>
        <v>2452303276.1005001</v>
      </c>
      <c r="G22" s="7">
        <v>99000874.819999993</v>
      </c>
      <c r="H22" s="7">
        <v>491490204.30000001</v>
      </c>
      <c r="I22" s="5">
        <v>708740380.58000004</v>
      </c>
      <c r="J22" s="8">
        <f t="shared" si="1"/>
        <v>1153071816.4004998</v>
      </c>
      <c r="K22" s="8">
        <v>1514243007.5997</v>
      </c>
      <c r="L22" s="23">
        <v>0</v>
      </c>
      <c r="M22" s="23">
        <f t="shared" si="2"/>
        <v>1514243007.5997</v>
      </c>
      <c r="N22" s="23">
        <f t="shared" si="3"/>
        <v>3966546283.7002001</v>
      </c>
      <c r="O22" s="9">
        <f t="shared" si="4"/>
        <v>2667314824.0001998</v>
      </c>
      <c r="P22" s="1">
        <v>13</v>
      </c>
    </row>
    <row r="23" spans="1:16" ht="18" customHeight="1" x14ac:dyDescent="0.3">
      <c r="A23" s="1">
        <v>14</v>
      </c>
      <c r="B23" s="33" t="s">
        <v>57</v>
      </c>
      <c r="C23" s="27">
        <v>17</v>
      </c>
      <c r="D23" s="5">
        <v>2758191496.5955</v>
      </c>
      <c r="E23" s="5">
        <v>0</v>
      </c>
      <c r="F23" s="6">
        <f t="shared" si="0"/>
        <v>2758191496.5955</v>
      </c>
      <c r="G23" s="7">
        <v>97607572.599999994</v>
      </c>
      <c r="H23" s="7">
        <v>0</v>
      </c>
      <c r="I23" s="5">
        <v>79421111.930000007</v>
      </c>
      <c r="J23" s="8">
        <f t="shared" si="1"/>
        <v>2581162812.0655003</v>
      </c>
      <c r="K23" s="8">
        <v>1621667301.4065001</v>
      </c>
      <c r="L23" s="23">
        <v>0</v>
      </c>
      <c r="M23" s="23">
        <f t="shared" si="2"/>
        <v>1621667301.4065001</v>
      </c>
      <c r="N23" s="23">
        <f t="shared" si="3"/>
        <v>4379858798.0019999</v>
      </c>
      <c r="O23" s="9">
        <f t="shared" si="4"/>
        <v>4202830113.4720001</v>
      </c>
      <c r="P23" s="1">
        <v>14</v>
      </c>
    </row>
    <row r="24" spans="1:16" ht="18" customHeight="1" x14ac:dyDescent="0.3">
      <c r="A24" s="1">
        <v>15</v>
      </c>
      <c r="B24" s="33" t="s">
        <v>58</v>
      </c>
      <c r="C24" s="27">
        <v>11</v>
      </c>
      <c r="D24" s="5">
        <v>2583349257.3652</v>
      </c>
      <c r="E24" s="5">
        <v>0</v>
      </c>
      <c r="F24" s="6">
        <f t="shared" si="0"/>
        <v>2583349257.3652</v>
      </c>
      <c r="G24" s="7">
        <v>57175560.829999998</v>
      </c>
      <c r="H24" s="7">
        <v>533792423.91000003</v>
      </c>
      <c r="I24" s="5">
        <v>22694609.719999999</v>
      </c>
      <c r="J24" s="8">
        <f t="shared" si="1"/>
        <v>1969686662.9052</v>
      </c>
      <c r="K24" s="8">
        <v>1411536749.2744999</v>
      </c>
      <c r="L24" s="23">
        <v>0</v>
      </c>
      <c r="M24" s="23">
        <f t="shared" si="2"/>
        <v>1411536749.2744999</v>
      </c>
      <c r="N24" s="23">
        <f t="shared" si="3"/>
        <v>3994886006.6396999</v>
      </c>
      <c r="O24" s="9">
        <f t="shared" si="4"/>
        <v>3381223412.1796999</v>
      </c>
      <c r="P24" s="1">
        <v>15</v>
      </c>
    </row>
    <row r="25" spans="1:16" ht="18" customHeight="1" x14ac:dyDescent="0.3">
      <c r="A25" s="1">
        <v>16</v>
      </c>
      <c r="B25" s="33" t="s">
        <v>59</v>
      </c>
      <c r="C25" s="27">
        <v>27</v>
      </c>
      <c r="D25" s="5">
        <v>2851563921.6623998</v>
      </c>
      <c r="E25" s="5">
        <v>705004380.23539996</v>
      </c>
      <c r="F25" s="6">
        <f t="shared" si="0"/>
        <v>3556568301.8977995</v>
      </c>
      <c r="G25" s="7">
        <v>55600505.689999998</v>
      </c>
      <c r="H25" s="7">
        <v>0</v>
      </c>
      <c r="I25" s="5">
        <v>525452571.74000001</v>
      </c>
      <c r="J25" s="8">
        <f t="shared" si="1"/>
        <v>2975515224.4677992</v>
      </c>
      <c r="K25" s="8">
        <v>1654805699.1986001</v>
      </c>
      <c r="L25" s="23">
        <v>0</v>
      </c>
      <c r="M25" s="23">
        <f t="shared" si="2"/>
        <v>1654805699.1986001</v>
      </c>
      <c r="N25" s="23">
        <f t="shared" si="3"/>
        <v>5211374001.0963993</v>
      </c>
      <c r="O25" s="9">
        <f t="shared" si="4"/>
        <v>4630320923.666399</v>
      </c>
      <c r="P25" s="1">
        <v>16</v>
      </c>
    </row>
    <row r="26" spans="1:16" ht="18" customHeight="1" x14ac:dyDescent="0.3">
      <c r="A26" s="1">
        <v>17</v>
      </c>
      <c r="B26" s="33" t="s">
        <v>60</v>
      </c>
      <c r="C26" s="27">
        <v>27</v>
      </c>
      <c r="D26" s="5">
        <v>3067121520.8206</v>
      </c>
      <c r="E26" s="5">
        <v>0</v>
      </c>
      <c r="F26" s="6">
        <f t="shared" si="0"/>
        <v>3067121520.8206</v>
      </c>
      <c r="G26" s="7">
        <v>35446402.5</v>
      </c>
      <c r="H26" s="7">
        <v>0</v>
      </c>
      <c r="I26" s="5">
        <v>74027815.959999993</v>
      </c>
      <c r="J26" s="8">
        <f t="shared" si="1"/>
        <v>2957647302.3606</v>
      </c>
      <c r="K26" s="8">
        <v>1757174254.2305</v>
      </c>
      <c r="L26" s="23">
        <v>0</v>
      </c>
      <c r="M26" s="23">
        <f t="shared" si="2"/>
        <v>1757174254.2305</v>
      </c>
      <c r="N26" s="23">
        <f t="shared" si="3"/>
        <v>4824295775.0510998</v>
      </c>
      <c r="O26" s="9">
        <f t="shared" si="4"/>
        <v>4714821556.5910997</v>
      </c>
      <c r="P26" s="1">
        <v>17</v>
      </c>
    </row>
    <row r="27" spans="1:16" ht="18" customHeight="1" x14ac:dyDescent="0.3">
      <c r="A27" s="1">
        <v>18</v>
      </c>
      <c r="B27" s="33" t="s">
        <v>61</v>
      </c>
      <c r="C27" s="27">
        <v>23</v>
      </c>
      <c r="D27" s="5">
        <v>3593489599.8993001</v>
      </c>
      <c r="E27" s="5">
        <v>0</v>
      </c>
      <c r="F27" s="6">
        <f t="shared" si="0"/>
        <v>3593489599.8993001</v>
      </c>
      <c r="G27" s="7">
        <v>499421870.93000001</v>
      </c>
      <c r="H27" s="7">
        <v>0</v>
      </c>
      <c r="I27" s="5">
        <v>776799.59</v>
      </c>
      <c r="J27" s="8">
        <f t="shared" si="1"/>
        <v>3093290929.3793001</v>
      </c>
      <c r="K27" s="8">
        <v>2318518888.3274999</v>
      </c>
      <c r="L27" s="23">
        <v>0</v>
      </c>
      <c r="M27" s="23">
        <f t="shared" si="2"/>
        <v>2318518888.3274999</v>
      </c>
      <c r="N27" s="23">
        <f t="shared" si="3"/>
        <v>5912008488.2268</v>
      </c>
      <c r="O27" s="9">
        <f t="shared" si="4"/>
        <v>5411809817.7068005</v>
      </c>
      <c r="P27" s="1">
        <v>18</v>
      </c>
    </row>
    <row r="28" spans="1:16" ht="18" customHeight="1" x14ac:dyDescent="0.3">
      <c r="A28" s="1">
        <v>19</v>
      </c>
      <c r="B28" s="33" t="s">
        <v>62</v>
      </c>
      <c r="C28" s="27">
        <v>44</v>
      </c>
      <c r="D28" s="5">
        <v>4350319223.4368</v>
      </c>
      <c r="E28" s="5">
        <v>0</v>
      </c>
      <c r="F28" s="6">
        <f t="shared" si="0"/>
        <v>4350319223.4368</v>
      </c>
      <c r="G28" s="7">
        <v>88827869.689999998</v>
      </c>
      <c r="H28" s="7">
        <v>0</v>
      </c>
      <c r="I28" s="5">
        <v>261606448.74000001</v>
      </c>
      <c r="J28" s="8">
        <f t="shared" si="1"/>
        <v>3999884905.0067997</v>
      </c>
      <c r="K28" s="8">
        <v>2956324387.4629998</v>
      </c>
      <c r="L28" s="23">
        <v>0</v>
      </c>
      <c r="M28" s="23">
        <f t="shared" si="2"/>
        <v>2956324387.4629998</v>
      </c>
      <c r="N28" s="23">
        <f t="shared" si="3"/>
        <v>7306643610.8997993</v>
      </c>
      <c r="O28" s="9">
        <f t="shared" si="4"/>
        <v>6956209292.469799</v>
      </c>
      <c r="P28" s="1">
        <v>19</v>
      </c>
    </row>
    <row r="29" spans="1:16" ht="18" customHeight="1" x14ac:dyDescent="0.3">
      <c r="A29" s="1">
        <v>20</v>
      </c>
      <c r="B29" s="33" t="s">
        <v>63</v>
      </c>
      <c r="C29" s="27">
        <v>34</v>
      </c>
      <c r="D29" s="5">
        <v>3371373588.2825999</v>
      </c>
      <c r="E29" s="5">
        <v>0</v>
      </c>
      <c r="F29" s="6">
        <f t="shared" si="0"/>
        <v>3371373588.2825999</v>
      </c>
      <c r="G29" s="7">
        <v>131780920.95999999</v>
      </c>
      <c r="H29" s="7">
        <v>0</v>
      </c>
      <c r="I29" s="5">
        <v>37242725.270000003</v>
      </c>
      <c r="J29" s="8">
        <f t="shared" si="1"/>
        <v>3202349942.0525999</v>
      </c>
      <c r="K29" s="8">
        <v>2019617088.5683999</v>
      </c>
      <c r="L29" s="23">
        <v>0</v>
      </c>
      <c r="M29" s="23">
        <f t="shared" si="2"/>
        <v>2019617088.5683999</v>
      </c>
      <c r="N29" s="23">
        <f t="shared" si="3"/>
        <v>5390990676.8509998</v>
      </c>
      <c r="O29" s="9">
        <f t="shared" si="4"/>
        <v>5221967030.6210003</v>
      </c>
      <c r="P29" s="1">
        <v>20</v>
      </c>
    </row>
    <row r="30" spans="1:16" ht="18" customHeight="1" x14ac:dyDescent="0.3">
      <c r="A30" s="1">
        <v>21</v>
      </c>
      <c r="B30" s="33" t="s">
        <v>64</v>
      </c>
      <c r="C30" s="27">
        <v>21</v>
      </c>
      <c r="D30" s="5">
        <v>2896026732.2873001</v>
      </c>
      <c r="E30" s="5">
        <v>0</v>
      </c>
      <c r="F30" s="6">
        <f t="shared" si="0"/>
        <v>2896026732.2873001</v>
      </c>
      <c r="G30" s="7">
        <v>60837586.390000001</v>
      </c>
      <c r="H30" s="7">
        <v>0</v>
      </c>
      <c r="I30" s="5">
        <v>38104363.149999999</v>
      </c>
      <c r="J30" s="8">
        <f t="shared" si="1"/>
        <v>2797084782.7473001</v>
      </c>
      <c r="K30" s="8">
        <v>1541189062.2893</v>
      </c>
      <c r="L30" s="23">
        <v>0</v>
      </c>
      <c r="M30" s="23">
        <f t="shared" si="2"/>
        <v>1541189062.2893</v>
      </c>
      <c r="N30" s="23">
        <f t="shared" si="3"/>
        <v>4437215794.5766001</v>
      </c>
      <c r="O30" s="9">
        <f t="shared" si="4"/>
        <v>4338273845.0366001</v>
      </c>
      <c r="P30" s="1">
        <v>21</v>
      </c>
    </row>
    <row r="31" spans="1:16" ht="18" customHeight="1" x14ac:dyDescent="0.3">
      <c r="A31" s="1">
        <v>22</v>
      </c>
      <c r="B31" s="33" t="s">
        <v>65</v>
      </c>
      <c r="C31" s="27">
        <v>21</v>
      </c>
      <c r="D31" s="5">
        <v>3031265706.0202999</v>
      </c>
      <c r="E31" s="5">
        <v>0</v>
      </c>
      <c r="F31" s="6">
        <f t="shared" si="0"/>
        <v>3031265706.0202999</v>
      </c>
      <c r="G31" s="7">
        <v>46707847.82</v>
      </c>
      <c r="H31" s="7">
        <v>117593824.09999999</v>
      </c>
      <c r="I31" s="5">
        <v>182410406.56</v>
      </c>
      <c r="J31" s="8">
        <f t="shared" si="1"/>
        <v>2684553627.5402999</v>
      </c>
      <c r="K31" s="8">
        <v>1559967257.1559999</v>
      </c>
      <c r="L31" s="23">
        <v>0</v>
      </c>
      <c r="M31" s="23">
        <f t="shared" si="2"/>
        <v>1559967257.1559999</v>
      </c>
      <c r="N31" s="23">
        <f t="shared" si="3"/>
        <v>4591232963.1763</v>
      </c>
      <c r="O31" s="9">
        <f t="shared" si="4"/>
        <v>4244520884.6962996</v>
      </c>
      <c r="P31" s="1">
        <v>22</v>
      </c>
    </row>
    <row r="32" spans="1:16" ht="18" customHeight="1" x14ac:dyDescent="0.3">
      <c r="A32" s="1">
        <v>23</v>
      </c>
      <c r="B32" s="33" t="s">
        <v>66</v>
      </c>
      <c r="C32" s="27">
        <v>16</v>
      </c>
      <c r="D32" s="5">
        <v>2441369960.3543</v>
      </c>
      <c r="E32" s="5">
        <v>0</v>
      </c>
      <c r="F32" s="6">
        <f t="shared" si="0"/>
        <v>2441369960.3543</v>
      </c>
      <c r="G32" s="7">
        <v>45348106.890000001</v>
      </c>
      <c r="H32" s="7">
        <v>0</v>
      </c>
      <c r="I32" s="5">
        <v>247297410.31999999</v>
      </c>
      <c r="J32" s="8">
        <f t="shared" si="1"/>
        <v>2148724443.1443</v>
      </c>
      <c r="K32" s="8">
        <v>1431067898.7702</v>
      </c>
      <c r="L32" s="23">
        <v>0</v>
      </c>
      <c r="M32" s="23">
        <f t="shared" si="2"/>
        <v>1431067898.7702</v>
      </c>
      <c r="N32" s="23">
        <f t="shared" si="3"/>
        <v>3872437859.1245003</v>
      </c>
      <c r="O32" s="9">
        <f t="shared" si="4"/>
        <v>3579792341.9145002</v>
      </c>
      <c r="P32" s="1">
        <v>23</v>
      </c>
    </row>
    <row r="33" spans="1:16" ht="18" customHeight="1" x14ac:dyDescent="0.3">
      <c r="A33" s="1">
        <v>24</v>
      </c>
      <c r="B33" s="33" t="s">
        <v>67</v>
      </c>
      <c r="C33" s="27">
        <v>20</v>
      </c>
      <c r="D33" s="5">
        <v>3674126802.1023998</v>
      </c>
      <c r="E33" s="5">
        <v>0</v>
      </c>
      <c r="F33" s="6">
        <f t="shared" si="0"/>
        <v>3674126802.1023998</v>
      </c>
      <c r="G33" s="7">
        <v>1624033480.1500001</v>
      </c>
      <c r="H33" s="7">
        <v>1000000000</v>
      </c>
      <c r="I33" s="5">
        <v>1000776799.59</v>
      </c>
      <c r="J33" s="8">
        <f>F33-G33-H33-I33</f>
        <v>49316522.362399697</v>
      </c>
      <c r="K33" s="8">
        <v>11271626409.334801</v>
      </c>
      <c r="L33" s="23">
        <v>1000000000</v>
      </c>
      <c r="M33" s="23">
        <f t="shared" si="2"/>
        <v>10271626409.334801</v>
      </c>
      <c r="N33" s="23">
        <f t="shared" si="3"/>
        <v>14945753211.437201</v>
      </c>
      <c r="O33" s="9">
        <f t="shared" si="4"/>
        <v>10320942931.697201</v>
      </c>
      <c r="P33" s="1">
        <v>24</v>
      </c>
    </row>
    <row r="34" spans="1:16" ht="18" customHeight="1" x14ac:dyDescent="0.3">
      <c r="A34" s="1">
        <v>25</v>
      </c>
      <c r="B34" s="33" t="s">
        <v>68</v>
      </c>
      <c r="C34" s="27">
        <v>13</v>
      </c>
      <c r="D34" s="5">
        <v>2529264524.8323998</v>
      </c>
      <c r="E34" s="5">
        <v>0</v>
      </c>
      <c r="F34" s="6">
        <f t="shared" si="0"/>
        <v>2529264524.8323998</v>
      </c>
      <c r="G34" s="7">
        <v>34204952.520000003</v>
      </c>
      <c r="H34" s="7">
        <v>124722672.83</v>
      </c>
      <c r="I34" s="5">
        <v>776799.59</v>
      </c>
      <c r="J34" s="8">
        <f t="shared" si="1"/>
        <v>2369560099.8923998</v>
      </c>
      <c r="K34" s="8">
        <v>1368641776.9498</v>
      </c>
      <c r="L34" s="23">
        <v>0</v>
      </c>
      <c r="M34" s="23">
        <f t="shared" si="2"/>
        <v>1368641776.9498</v>
      </c>
      <c r="N34" s="23">
        <f t="shared" si="3"/>
        <v>3897906301.7821999</v>
      </c>
      <c r="O34" s="9">
        <f t="shared" si="4"/>
        <v>3738201876.8421998</v>
      </c>
      <c r="P34" s="1">
        <v>25</v>
      </c>
    </row>
    <row r="35" spans="1:16" ht="18" customHeight="1" x14ac:dyDescent="0.3">
      <c r="A35" s="1">
        <v>26</v>
      </c>
      <c r="B35" s="33" t="s">
        <v>69</v>
      </c>
      <c r="C35" s="27">
        <v>25</v>
      </c>
      <c r="D35" s="5">
        <v>3248727669.1307998</v>
      </c>
      <c r="E35" s="5">
        <v>0</v>
      </c>
      <c r="F35" s="6">
        <f t="shared" si="0"/>
        <v>3248727669.1307998</v>
      </c>
      <c r="G35" s="7">
        <v>71360609.75</v>
      </c>
      <c r="H35" s="7">
        <v>275631992.38</v>
      </c>
      <c r="I35" s="5">
        <v>509454372.51999998</v>
      </c>
      <c r="J35" s="8">
        <f t="shared" si="1"/>
        <v>2392280694.4807997</v>
      </c>
      <c r="K35" s="8">
        <v>1717807506.027</v>
      </c>
      <c r="L35" s="23">
        <v>0</v>
      </c>
      <c r="M35" s="23">
        <f t="shared" si="2"/>
        <v>1717807506.027</v>
      </c>
      <c r="N35" s="23">
        <f t="shared" si="3"/>
        <v>4966535175.1577997</v>
      </c>
      <c r="O35" s="9">
        <f t="shared" si="4"/>
        <v>4110088200.5077996</v>
      </c>
      <c r="P35" s="1">
        <v>26</v>
      </c>
    </row>
    <row r="36" spans="1:16" ht="18" customHeight="1" x14ac:dyDescent="0.3">
      <c r="A36" s="1">
        <v>27</v>
      </c>
      <c r="B36" s="33" t="s">
        <v>70</v>
      </c>
      <c r="C36" s="27">
        <v>20</v>
      </c>
      <c r="D36" s="5">
        <v>2548049376.9211001</v>
      </c>
      <c r="E36" s="5">
        <v>0</v>
      </c>
      <c r="F36" s="6">
        <f t="shared" si="0"/>
        <v>2548049376.9211001</v>
      </c>
      <c r="G36" s="7">
        <v>115070808.52</v>
      </c>
      <c r="H36" s="7">
        <v>0</v>
      </c>
      <c r="I36" s="5">
        <v>888896735.88</v>
      </c>
      <c r="J36" s="8">
        <f t="shared" si="1"/>
        <v>1544081832.5211</v>
      </c>
      <c r="K36" s="8">
        <v>1801503629.8333001</v>
      </c>
      <c r="L36" s="23">
        <v>0</v>
      </c>
      <c r="M36" s="23">
        <f t="shared" si="2"/>
        <v>1801503629.8333001</v>
      </c>
      <c r="N36" s="23">
        <f t="shared" si="3"/>
        <v>4349553006.7544003</v>
      </c>
      <c r="O36" s="9">
        <f t="shared" si="4"/>
        <v>3345585462.3544002</v>
      </c>
      <c r="P36" s="1">
        <v>27</v>
      </c>
    </row>
    <row r="37" spans="1:16" ht="18" customHeight="1" x14ac:dyDescent="0.3">
      <c r="A37" s="1">
        <v>28</v>
      </c>
      <c r="B37" s="33" t="s">
        <v>71</v>
      </c>
      <c r="C37" s="27">
        <v>18</v>
      </c>
      <c r="D37" s="5">
        <v>2553097348.1013999</v>
      </c>
      <c r="E37" s="5">
        <v>781794318.55400002</v>
      </c>
      <c r="F37" s="6">
        <f t="shared" si="0"/>
        <v>3334891666.6553998</v>
      </c>
      <c r="G37" s="7">
        <v>84587125.640000001</v>
      </c>
      <c r="H37" s="7">
        <v>951995613.62</v>
      </c>
      <c r="I37" s="5">
        <v>154034065.84999999</v>
      </c>
      <c r="J37" s="8">
        <f t="shared" si="1"/>
        <v>2144274861.5454001</v>
      </c>
      <c r="K37" s="8">
        <v>1609426944.6877999</v>
      </c>
      <c r="L37" s="23">
        <v>0</v>
      </c>
      <c r="M37" s="23">
        <f t="shared" si="2"/>
        <v>1609426944.6877999</v>
      </c>
      <c r="N37" s="23">
        <f t="shared" si="3"/>
        <v>4944318611.3431997</v>
      </c>
      <c r="O37" s="9">
        <f t="shared" si="4"/>
        <v>3753701806.2332001</v>
      </c>
      <c r="P37" s="1">
        <v>28</v>
      </c>
    </row>
    <row r="38" spans="1:16" ht="18" customHeight="1" x14ac:dyDescent="0.3">
      <c r="A38" s="1">
        <v>29</v>
      </c>
      <c r="B38" s="33" t="s">
        <v>72</v>
      </c>
      <c r="C38" s="27">
        <v>30</v>
      </c>
      <c r="D38" s="5">
        <v>2501338567.1307998</v>
      </c>
      <c r="E38" s="5">
        <v>0</v>
      </c>
      <c r="F38" s="6">
        <f t="shared" si="0"/>
        <v>2501338567.1307998</v>
      </c>
      <c r="G38" s="7">
        <v>161618795.03999999</v>
      </c>
      <c r="H38" s="7">
        <v>0</v>
      </c>
      <c r="I38" s="5">
        <v>1243047743.5999999</v>
      </c>
      <c r="J38" s="8">
        <f t="shared" si="1"/>
        <v>1096672028.4907999</v>
      </c>
      <c r="K38" s="8">
        <v>1588458180.5336001</v>
      </c>
      <c r="L38" s="23">
        <v>0</v>
      </c>
      <c r="M38" s="23">
        <f t="shared" si="2"/>
        <v>1588458180.5336001</v>
      </c>
      <c r="N38" s="23">
        <f t="shared" si="3"/>
        <v>4089796747.6644001</v>
      </c>
      <c r="O38" s="9">
        <f t="shared" si="4"/>
        <v>2685130209.0243998</v>
      </c>
      <c r="P38" s="1">
        <v>29</v>
      </c>
    </row>
    <row r="39" spans="1:16" ht="18" customHeight="1" x14ac:dyDescent="0.3">
      <c r="A39" s="1">
        <v>30</v>
      </c>
      <c r="B39" s="33" t="s">
        <v>73</v>
      </c>
      <c r="C39" s="27">
        <v>33</v>
      </c>
      <c r="D39" s="5">
        <v>3076154974.3539</v>
      </c>
      <c r="E39" s="5">
        <v>0</v>
      </c>
      <c r="F39" s="6">
        <f t="shared" si="0"/>
        <v>3076154974.3539</v>
      </c>
      <c r="G39" s="7">
        <v>359936332.60000002</v>
      </c>
      <c r="H39" s="7">
        <v>99912935</v>
      </c>
      <c r="I39" s="5">
        <v>421252118.94</v>
      </c>
      <c r="J39" s="8">
        <f t="shared" si="1"/>
        <v>2195053587.8139</v>
      </c>
      <c r="K39" s="8">
        <v>3140163713.3392</v>
      </c>
      <c r="L39" s="23">
        <v>0</v>
      </c>
      <c r="M39" s="23">
        <f t="shared" si="2"/>
        <v>3140163713.3392</v>
      </c>
      <c r="N39" s="23">
        <f t="shared" si="3"/>
        <v>6216318687.6931</v>
      </c>
      <c r="O39" s="9">
        <f t="shared" si="4"/>
        <v>5335217301.1531</v>
      </c>
      <c r="P39" s="1">
        <v>30</v>
      </c>
    </row>
    <row r="40" spans="1:16" ht="18" customHeight="1" x14ac:dyDescent="0.3">
      <c r="A40" s="1">
        <v>31</v>
      </c>
      <c r="B40" s="33" t="s">
        <v>74</v>
      </c>
      <c r="C40" s="27">
        <v>17</v>
      </c>
      <c r="D40" s="5">
        <v>2864001652.3884001</v>
      </c>
      <c r="E40" s="5">
        <v>0</v>
      </c>
      <c r="F40" s="6">
        <f t="shared" si="0"/>
        <v>2864001652.3884001</v>
      </c>
      <c r="G40" s="7">
        <v>30016657.489999998</v>
      </c>
      <c r="H40" s="7">
        <v>400864283.55500001</v>
      </c>
      <c r="I40" s="5">
        <v>989948846.63999999</v>
      </c>
      <c r="J40" s="8">
        <f t="shared" si="1"/>
        <v>1443171864.7034006</v>
      </c>
      <c r="K40" s="8">
        <v>1642153788.3812001</v>
      </c>
      <c r="L40" s="23">
        <v>0</v>
      </c>
      <c r="M40" s="23">
        <f t="shared" si="2"/>
        <v>1642153788.3812001</v>
      </c>
      <c r="N40" s="23">
        <f t="shared" si="3"/>
        <v>4506155440.7695999</v>
      </c>
      <c r="O40" s="9">
        <f t="shared" si="4"/>
        <v>3085325653.0846004</v>
      </c>
      <c r="P40" s="1">
        <v>31</v>
      </c>
    </row>
    <row r="41" spans="1:16" ht="18" customHeight="1" x14ac:dyDescent="0.3">
      <c r="A41" s="1">
        <v>32</v>
      </c>
      <c r="B41" s="33" t="s">
        <v>75</v>
      </c>
      <c r="C41" s="27">
        <v>23</v>
      </c>
      <c r="D41" s="5">
        <v>2957836017.1848001</v>
      </c>
      <c r="E41" s="5">
        <v>4908423255.4672003</v>
      </c>
      <c r="F41" s="6">
        <f t="shared" si="0"/>
        <v>7866259272.6520004</v>
      </c>
      <c r="G41" s="7">
        <v>235396084.11000001</v>
      </c>
      <c r="H41" s="7">
        <v>0</v>
      </c>
      <c r="I41" s="5">
        <v>307411368.13</v>
      </c>
      <c r="J41" s="8">
        <f t="shared" si="1"/>
        <v>7323451820.4120007</v>
      </c>
      <c r="K41" s="8">
        <v>2646193772.8325</v>
      </c>
      <c r="L41" s="23">
        <v>0</v>
      </c>
      <c r="M41" s="23">
        <f t="shared" si="2"/>
        <v>2646193772.8325</v>
      </c>
      <c r="N41" s="23">
        <f t="shared" si="3"/>
        <v>10512453045.484501</v>
      </c>
      <c r="O41" s="9">
        <f t="shared" si="4"/>
        <v>9969645593.2445011</v>
      </c>
      <c r="P41" s="1">
        <v>32</v>
      </c>
    </row>
    <row r="42" spans="1:16" ht="18" customHeight="1" x14ac:dyDescent="0.3">
      <c r="A42" s="1">
        <v>33</v>
      </c>
      <c r="B42" s="33" t="s">
        <v>76</v>
      </c>
      <c r="C42" s="27">
        <v>23</v>
      </c>
      <c r="D42" s="5">
        <v>3022639889.1684999</v>
      </c>
      <c r="E42" s="5">
        <v>0</v>
      </c>
      <c r="F42" s="6">
        <f t="shared" si="0"/>
        <v>3022639889.1684999</v>
      </c>
      <c r="G42" s="7">
        <v>49319478.219999999</v>
      </c>
      <c r="H42" s="7">
        <v>0</v>
      </c>
      <c r="I42" s="5">
        <v>353576830.33999997</v>
      </c>
      <c r="J42" s="8">
        <f t="shared" si="1"/>
        <v>2619743580.6085</v>
      </c>
      <c r="K42" s="8">
        <v>1777640167.1666</v>
      </c>
      <c r="L42" s="23">
        <v>0</v>
      </c>
      <c r="M42" s="23">
        <f t="shared" si="2"/>
        <v>1777640167.1666</v>
      </c>
      <c r="N42" s="23">
        <f t="shared" si="3"/>
        <v>4800280056.3351002</v>
      </c>
      <c r="O42" s="9">
        <f t="shared" si="4"/>
        <v>4397383747.7750998</v>
      </c>
      <c r="P42" s="1">
        <v>33</v>
      </c>
    </row>
    <row r="43" spans="1:16" ht="18" customHeight="1" x14ac:dyDescent="0.3">
      <c r="A43" s="1">
        <v>34</v>
      </c>
      <c r="B43" s="33" t="s">
        <v>77</v>
      </c>
      <c r="C43" s="27">
        <v>16</v>
      </c>
      <c r="D43" s="5">
        <v>2641913551.7944999</v>
      </c>
      <c r="E43" s="5">
        <v>0</v>
      </c>
      <c r="F43" s="6">
        <f t="shared" si="0"/>
        <v>2641913551.7944999</v>
      </c>
      <c r="G43" s="7">
        <v>76381878.329999998</v>
      </c>
      <c r="H43" s="7">
        <v>0</v>
      </c>
      <c r="I43" s="5">
        <v>713205467.70000005</v>
      </c>
      <c r="J43" s="8">
        <f t="shared" si="1"/>
        <v>1852326205.7644999</v>
      </c>
      <c r="K43" s="8">
        <v>1389113278.9312999</v>
      </c>
      <c r="L43" s="23">
        <v>0</v>
      </c>
      <c r="M43" s="23">
        <f t="shared" si="2"/>
        <v>1389113278.9312999</v>
      </c>
      <c r="N43" s="23">
        <f t="shared" si="3"/>
        <v>4031026830.7257996</v>
      </c>
      <c r="O43" s="9">
        <f t="shared" si="4"/>
        <v>3241439484.6957998</v>
      </c>
      <c r="P43" s="1">
        <v>34</v>
      </c>
    </row>
    <row r="44" spans="1:16" ht="18" customHeight="1" x14ac:dyDescent="0.3">
      <c r="A44" s="1">
        <v>35</v>
      </c>
      <c r="B44" s="33" t="s">
        <v>78</v>
      </c>
      <c r="C44" s="27">
        <v>17</v>
      </c>
      <c r="D44" s="5">
        <v>2723473730.8072</v>
      </c>
      <c r="E44" s="5">
        <v>0</v>
      </c>
      <c r="F44" s="6">
        <f t="shared" si="0"/>
        <v>2723473730.8072</v>
      </c>
      <c r="G44" s="7">
        <v>44955919.229999997</v>
      </c>
      <c r="H44" s="7">
        <v>0</v>
      </c>
      <c r="I44" s="5">
        <v>120904613.17</v>
      </c>
      <c r="J44" s="8">
        <f t="shared" si="1"/>
        <v>2557613198.4071999</v>
      </c>
      <c r="K44" s="8">
        <v>1700740387.6807001</v>
      </c>
      <c r="L44" s="23">
        <v>0</v>
      </c>
      <c r="M44" s="23">
        <f t="shared" si="2"/>
        <v>1700740387.6807001</v>
      </c>
      <c r="N44" s="23">
        <f t="shared" si="3"/>
        <v>4424214118.4878998</v>
      </c>
      <c r="O44" s="9">
        <f t="shared" si="4"/>
        <v>4258353586.0879002</v>
      </c>
      <c r="P44" s="1">
        <v>35</v>
      </c>
    </row>
    <row r="45" spans="1:16" ht="18" customHeight="1" x14ac:dyDescent="0.3">
      <c r="A45" s="1">
        <v>36</v>
      </c>
      <c r="B45" s="33" t="s">
        <v>79</v>
      </c>
      <c r="C45" s="27">
        <v>14</v>
      </c>
      <c r="D45" s="5">
        <v>2729273934.6139998</v>
      </c>
      <c r="E45" s="5">
        <v>0</v>
      </c>
      <c r="F45" s="6">
        <f t="shared" si="0"/>
        <v>2729273934.6139998</v>
      </c>
      <c r="G45" s="7">
        <v>37332162.299999997</v>
      </c>
      <c r="H45" s="7">
        <v>488822936.86000001</v>
      </c>
      <c r="I45" s="5">
        <v>243731807.12</v>
      </c>
      <c r="J45" s="8">
        <f t="shared" si="1"/>
        <v>1959387028.3339996</v>
      </c>
      <c r="K45" s="8">
        <v>1534646970.3764999</v>
      </c>
      <c r="L45" s="23">
        <v>0</v>
      </c>
      <c r="M45" s="23">
        <f t="shared" si="2"/>
        <v>1534646970.3764999</v>
      </c>
      <c r="N45" s="23">
        <f t="shared" si="3"/>
        <v>4263920904.9904995</v>
      </c>
      <c r="O45" s="9">
        <f>J45+M45</f>
        <v>3494033998.7104998</v>
      </c>
      <c r="P45" s="1">
        <v>36</v>
      </c>
    </row>
    <row r="46" spans="1:16" ht="18" customHeight="1" thickBot="1" x14ac:dyDescent="0.35">
      <c r="A46" s="1">
        <v>37</v>
      </c>
      <c r="B46" s="112" t="s">
        <v>924</v>
      </c>
      <c r="C46" s="113"/>
      <c r="D46" s="5"/>
      <c r="E46" s="5">
        <v>159806250.80000001</v>
      </c>
      <c r="F46" s="6">
        <f t="shared" si="0"/>
        <v>159806250.80000001</v>
      </c>
      <c r="G46" s="7">
        <v>0</v>
      </c>
      <c r="H46" s="7">
        <v>0</v>
      </c>
      <c r="I46" s="5">
        <v>0</v>
      </c>
      <c r="J46" s="8">
        <f t="shared" si="1"/>
        <v>159806250.80000001</v>
      </c>
      <c r="K46" s="8">
        <v>0</v>
      </c>
      <c r="L46" s="23">
        <v>0</v>
      </c>
      <c r="M46" s="23">
        <f t="shared" si="2"/>
        <v>0</v>
      </c>
      <c r="N46" s="23">
        <f t="shared" si="3"/>
        <v>159806250.80000001</v>
      </c>
      <c r="O46" s="9">
        <f>J46+M46</f>
        <v>159806250.80000001</v>
      </c>
      <c r="P46" s="1">
        <v>37</v>
      </c>
    </row>
    <row r="47" spans="1:16" ht="18" customHeight="1" thickTop="1" thickBot="1" x14ac:dyDescent="0.4">
      <c r="A47" s="1"/>
      <c r="B47" s="105" t="s">
        <v>899</v>
      </c>
      <c r="C47" s="106"/>
      <c r="D47" s="10">
        <f>SUM(D10:D46)</f>
        <v>104002664237.70108</v>
      </c>
      <c r="E47" s="10">
        <f t="shared" ref="E47" si="5">SUM(E10:E46)</f>
        <v>28776512373.244102</v>
      </c>
      <c r="F47" s="10">
        <f>SUM(F10:F46)</f>
        <v>132779176610.94519</v>
      </c>
      <c r="G47" s="10">
        <f t="shared" ref="G47:O47" si="6">SUM(G10:G46)</f>
        <v>4996692048.3599997</v>
      </c>
      <c r="H47" s="10">
        <f t="shared" si="6"/>
        <v>5423072825.7049999</v>
      </c>
      <c r="I47" s="10">
        <f t="shared" si="6"/>
        <v>16065602013.758701</v>
      </c>
      <c r="J47" s="10">
        <f t="shared" si="6"/>
        <v>106293809723.12149</v>
      </c>
      <c r="K47" s="10">
        <f t="shared" si="6"/>
        <v>73168359789.089691</v>
      </c>
      <c r="L47" s="10">
        <f t="shared" si="6"/>
        <v>1000000000</v>
      </c>
      <c r="M47" s="10">
        <f t="shared" si="6"/>
        <v>72168359789.089691</v>
      </c>
      <c r="N47" s="10">
        <f t="shared" si="6"/>
        <v>205947536400.03488</v>
      </c>
      <c r="O47" s="10">
        <f t="shared" si="6"/>
        <v>178462169512.21121</v>
      </c>
      <c r="P47" s="10"/>
    </row>
    <row r="48" spans="1:16" ht="13" thickTop="1" x14ac:dyDescent="0.25">
      <c r="B48" t="s">
        <v>29</v>
      </c>
      <c r="I48" s="34"/>
      <c r="J48" s="34"/>
      <c r="K48" s="36"/>
      <c r="L48" s="36"/>
      <c r="M48" s="36"/>
    </row>
    <row r="49" spans="1:15" ht="13" x14ac:dyDescent="0.3">
      <c r="B49" t="s">
        <v>30</v>
      </c>
      <c r="I49" s="35"/>
      <c r="J49" s="34"/>
    </row>
    <row r="50" spans="1:15" ht="13" x14ac:dyDescent="0.3">
      <c r="C50" s="24" t="s">
        <v>41</v>
      </c>
      <c r="N50" s="35"/>
    </row>
    <row r="51" spans="1:15" ht="13" x14ac:dyDescent="0.3">
      <c r="C51" s="24"/>
      <c r="N51" s="35"/>
      <c r="O51" s="35"/>
    </row>
    <row r="52" spans="1:15" x14ac:dyDescent="0.25">
      <c r="N52" s="35"/>
    </row>
    <row r="54" spans="1:15" ht="20" x14ac:dyDescent="0.4">
      <c r="A54" s="30" t="s">
        <v>38</v>
      </c>
    </row>
  </sheetData>
  <mergeCells count="19">
    <mergeCell ref="A1:P1"/>
    <mergeCell ref="A4:O4"/>
    <mergeCell ref="A7:A8"/>
    <mergeCell ref="P7:P8"/>
    <mergeCell ref="D5:O5"/>
    <mergeCell ref="J7:J8"/>
    <mergeCell ref="K7:K8"/>
    <mergeCell ref="N7:N8"/>
    <mergeCell ref="O7:O8"/>
    <mergeCell ref="L7:L8"/>
    <mergeCell ref="M7:M8"/>
    <mergeCell ref="B47:C47"/>
    <mergeCell ref="G7:I7"/>
    <mergeCell ref="F7:F8"/>
    <mergeCell ref="E7:E8"/>
    <mergeCell ref="D7:D8"/>
    <mergeCell ref="C7:C8"/>
    <mergeCell ref="B7:B8"/>
    <mergeCell ref="B46:C46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T415"/>
  <sheetViews>
    <sheetView topLeftCell="B4" workbookViewId="0">
      <pane xSplit="3" ySplit="3" topLeftCell="I7" activePane="bottomRight" state="frozen"/>
      <selection activeCell="B4" sqref="B4"/>
      <selection pane="topRight" activeCell="E4" sqref="E4"/>
      <selection pane="bottomLeft" activeCell="B7" sqref="B7"/>
      <selection pane="bottomRight" activeCell="C5" sqref="C5"/>
    </sheetView>
  </sheetViews>
  <sheetFormatPr defaultRowHeight="12.5" x14ac:dyDescent="0.25"/>
  <cols>
    <col min="1" max="1" width="9.26953125" bestFit="1" customWidth="1"/>
    <col min="2" max="2" width="13.81640625" bestFit="1" customWidth="1"/>
    <col min="3" max="3" width="6.1796875" customWidth="1"/>
    <col min="4" max="4" width="23.81640625" bestFit="1" customWidth="1"/>
    <col min="5" max="5" width="17.1796875" customWidth="1"/>
    <col min="6" max="6" width="22" customWidth="1"/>
    <col min="7" max="7" width="18.453125" customWidth="1"/>
    <col min="8" max="8" width="19.7265625" bestFit="1" customWidth="1"/>
    <col min="9" max="9" width="0.7265625" customWidth="1"/>
    <col min="10" max="10" width="4.7265625" style="17" customWidth="1"/>
    <col min="11" max="11" width="11.81640625" bestFit="1" customWidth="1"/>
    <col min="12" max="12" width="9.453125" bestFit="1" customWidth="1"/>
    <col min="13" max="13" width="17.81640625" customWidth="1"/>
    <col min="14" max="14" width="18.7265625" customWidth="1"/>
    <col min="15" max="15" width="21.81640625" customWidth="1"/>
    <col min="16" max="16" width="18.54296875" customWidth="1"/>
    <col min="17" max="17" width="22.1796875" bestFit="1" customWidth="1"/>
    <col min="20" max="20" width="17.7265625" bestFit="1" customWidth="1"/>
  </cols>
  <sheetData>
    <row r="1" spans="1:17" ht="25" x14ac:dyDescent="0.5">
      <c r="A1" s="114" t="s">
        <v>37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7" ht="25" hidden="1" x14ac:dyDescent="0.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17.5" x14ac:dyDescent="0.35">
      <c r="I3" s="26" t="s">
        <v>25</v>
      </c>
    </row>
    <row r="4" spans="1:17" ht="45" customHeight="1" x14ac:dyDescent="0.4">
      <c r="B4" s="117" t="s">
        <v>929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</row>
    <row r="5" spans="1:17" x14ac:dyDescent="0.25">
      <c r="I5" s="17">
        <v>0</v>
      </c>
      <c r="O5" s="35"/>
    </row>
    <row r="6" spans="1:17" ht="91.5" customHeight="1" x14ac:dyDescent="0.3">
      <c r="A6" s="13" t="s">
        <v>0</v>
      </c>
      <c r="B6" s="3" t="s">
        <v>11</v>
      </c>
      <c r="C6" s="3" t="s">
        <v>0</v>
      </c>
      <c r="D6" s="3" t="s">
        <v>12</v>
      </c>
      <c r="E6" s="3" t="s">
        <v>7</v>
      </c>
      <c r="F6" s="3" t="s">
        <v>900</v>
      </c>
      <c r="G6" s="3" t="s">
        <v>13</v>
      </c>
      <c r="H6" s="3" t="s">
        <v>26</v>
      </c>
      <c r="I6" s="11"/>
      <c r="J6" s="18"/>
      <c r="K6" s="3" t="s">
        <v>11</v>
      </c>
      <c r="L6" s="3" t="s">
        <v>0</v>
      </c>
      <c r="M6" s="3" t="s">
        <v>12</v>
      </c>
      <c r="N6" s="3" t="s">
        <v>7</v>
      </c>
      <c r="O6" s="3" t="s">
        <v>900</v>
      </c>
      <c r="P6" s="3" t="s">
        <v>13</v>
      </c>
      <c r="Q6" s="3" t="s">
        <v>26</v>
      </c>
    </row>
    <row r="7" spans="1:17" ht="17.5" x14ac:dyDescent="0.35">
      <c r="A7" s="1"/>
      <c r="B7" s="1"/>
      <c r="C7" s="1"/>
      <c r="D7" s="1"/>
      <c r="E7" s="46" t="s">
        <v>904</v>
      </c>
      <c r="F7" s="46" t="s">
        <v>904</v>
      </c>
      <c r="G7" s="46" t="s">
        <v>904</v>
      </c>
      <c r="H7" s="46" t="s">
        <v>904</v>
      </c>
      <c r="I7" s="11"/>
      <c r="J7" s="18"/>
      <c r="K7" s="4"/>
      <c r="L7" s="4"/>
      <c r="M7" s="4"/>
      <c r="N7" s="46" t="s">
        <v>904</v>
      </c>
      <c r="O7" s="46" t="s">
        <v>904</v>
      </c>
      <c r="P7" s="46" t="s">
        <v>904</v>
      </c>
      <c r="Q7" s="46" t="s">
        <v>904</v>
      </c>
    </row>
    <row r="8" spans="1:17" ht="25" customHeight="1" x14ac:dyDescent="0.25">
      <c r="A8" s="122">
        <v>1</v>
      </c>
      <c r="B8" s="118" t="s">
        <v>44</v>
      </c>
      <c r="C8" s="1">
        <v>1</v>
      </c>
      <c r="D8" s="1" t="s">
        <v>83</v>
      </c>
      <c r="E8" s="5">
        <v>85261648.392399997</v>
      </c>
      <c r="F8" s="5">
        <f>-58259.97</f>
        <v>-58259.97</v>
      </c>
      <c r="G8" s="5">
        <v>46319399.014700003</v>
      </c>
      <c r="H8" s="6">
        <f>E8+F8+G8</f>
        <v>131522787.43709999</v>
      </c>
      <c r="I8" s="11"/>
      <c r="J8" s="121">
        <v>19</v>
      </c>
      <c r="K8" s="118" t="s">
        <v>62</v>
      </c>
      <c r="L8" s="12">
        <v>26</v>
      </c>
      <c r="M8" s="1" t="s">
        <v>466</v>
      </c>
      <c r="N8" s="5">
        <v>90260748.679100007</v>
      </c>
      <c r="O8" s="5">
        <f>-58259.97</f>
        <v>-58259.97</v>
      </c>
      <c r="P8" s="5">
        <v>50556758.044399999</v>
      </c>
      <c r="Q8" s="6">
        <f>N8+O8+P8</f>
        <v>140759246.75350001</v>
      </c>
    </row>
    <row r="9" spans="1:17" ht="25" customHeight="1" x14ac:dyDescent="0.25">
      <c r="A9" s="122"/>
      <c r="B9" s="119"/>
      <c r="C9" s="1">
        <v>2</v>
      </c>
      <c r="D9" s="1" t="s">
        <v>84</v>
      </c>
      <c r="E9" s="5">
        <v>142247953.23769999</v>
      </c>
      <c r="F9" s="5">
        <f t="shared" ref="F9:F24" si="0">-58259.97</f>
        <v>-58259.97</v>
      </c>
      <c r="G9" s="5">
        <v>81047714.6347</v>
      </c>
      <c r="H9" s="6">
        <f t="shared" ref="H9:H72" si="1">E9+F9+G9</f>
        <v>223237407.90239999</v>
      </c>
      <c r="I9" s="11"/>
      <c r="J9" s="121"/>
      <c r="K9" s="119"/>
      <c r="L9" s="12">
        <v>27</v>
      </c>
      <c r="M9" s="1" t="s">
        <v>467</v>
      </c>
      <c r="N9" s="5">
        <v>88395392.758699998</v>
      </c>
      <c r="O9" s="5">
        <f t="shared" ref="O9:O26" si="2">-58259.97</f>
        <v>-58259.97</v>
      </c>
      <c r="P9" s="5">
        <v>54243274.283500001</v>
      </c>
      <c r="Q9" s="6">
        <f t="shared" ref="Q9:Q72" si="3">N9+O9+P9</f>
        <v>142580407.0722</v>
      </c>
    </row>
    <row r="10" spans="1:17" ht="25" customHeight="1" x14ac:dyDescent="0.25">
      <c r="A10" s="122"/>
      <c r="B10" s="119"/>
      <c r="C10" s="1">
        <v>3</v>
      </c>
      <c r="D10" s="1" t="s">
        <v>85</v>
      </c>
      <c r="E10" s="5">
        <v>100087096.58230001</v>
      </c>
      <c r="F10" s="5">
        <f t="shared" si="0"/>
        <v>-58259.97</v>
      </c>
      <c r="G10" s="5">
        <v>53204159.920100003</v>
      </c>
      <c r="H10" s="6">
        <f t="shared" si="1"/>
        <v>153232996.53240001</v>
      </c>
      <c r="I10" s="11"/>
      <c r="J10" s="121"/>
      <c r="K10" s="119"/>
      <c r="L10" s="12">
        <v>28</v>
      </c>
      <c r="M10" s="1" t="s">
        <v>468</v>
      </c>
      <c r="N10" s="5">
        <v>88475410.255999997</v>
      </c>
      <c r="O10" s="5">
        <f t="shared" si="2"/>
        <v>-58259.97</v>
      </c>
      <c r="P10" s="5">
        <v>53367503.013599999</v>
      </c>
      <c r="Q10" s="6">
        <f t="shared" si="3"/>
        <v>141784653.29960001</v>
      </c>
    </row>
    <row r="11" spans="1:17" ht="25" customHeight="1" x14ac:dyDescent="0.25">
      <c r="A11" s="122"/>
      <c r="B11" s="119"/>
      <c r="C11" s="1">
        <v>4</v>
      </c>
      <c r="D11" s="1" t="s">
        <v>86</v>
      </c>
      <c r="E11" s="5">
        <v>101977911.3981</v>
      </c>
      <c r="F11" s="5">
        <f t="shared" si="0"/>
        <v>-58259.97</v>
      </c>
      <c r="G11" s="5">
        <v>55608743.733800001</v>
      </c>
      <c r="H11" s="6">
        <f t="shared" si="1"/>
        <v>157528395.16190001</v>
      </c>
      <c r="I11" s="11"/>
      <c r="J11" s="121"/>
      <c r="K11" s="119"/>
      <c r="L11" s="12">
        <v>29</v>
      </c>
      <c r="M11" s="1" t="s">
        <v>469</v>
      </c>
      <c r="N11" s="5">
        <v>104858043.7656</v>
      </c>
      <c r="O11" s="5">
        <f t="shared" si="2"/>
        <v>-58259.97</v>
      </c>
      <c r="P11" s="5">
        <v>62783416.330600001</v>
      </c>
      <c r="Q11" s="6">
        <f t="shared" si="3"/>
        <v>167583200.12619999</v>
      </c>
    </row>
    <row r="12" spans="1:17" ht="25" customHeight="1" x14ac:dyDescent="0.25">
      <c r="A12" s="122"/>
      <c r="B12" s="119"/>
      <c r="C12" s="1">
        <v>5</v>
      </c>
      <c r="D12" s="1" t="s">
        <v>87</v>
      </c>
      <c r="E12" s="5">
        <v>92819871.855900005</v>
      </c>
      <c r="F12" s="5">
        <f t="shared" si="0"/>
        <v>-58259.97</v>
      </c>
      <c r="G12" s="5">
        <v>49668033.081799999</v>
      </c>
      <c r="H12" s="6">
        <f t="shared" si="1"/>
        <v>142429644.9677</v>
      </c>
      <c r="I12" s="11"/>
      <c r="J12" s="121"/>
      <c r="K12" s="119"/>
      <c r="L12" s="12">
        <v>30</v>
      </c>
      <c r="M12" s="1" t="s">
        <v>470</v>
      </c>
      <c r="N12" s="5">
        <v>105678345.90360001</v>
      </c>
      <c r="O12" s="5">
        <f t="shared" si="2"/>
        <v>-58259.97</v>
      </c>
      <c r="P12" s="5">
        <v>61838817.210900001</v>
      </c>
      <c r="Q12" s="6">
        <f t="shared" si="3"/>
        <v>167458903.14450002</v>
      </c>
    </row>
    <row r="13" spans="1:17" ht="25" customHeight="1" x14ac:dyDescent="0.25">
      <c r="A13" s="122"/>
      <c r="B13" s="119"/>
      <c r="C13" s="1">
        <v>6</v>
      </c>
      <c r="D13" s="1" t="s">
        <v>88</v>
      </c>
      <c r="E13" s="5">
        <v>95858935.577700004</v>
      </c>
      <c r="F13" s="5">
        <f t="shared" si="0"/>
        <v>-58259.97</v>
      </c>
      <c r="G13" s="5">
        <v>51395974.365199998</v>
      </c>
      <c r="H13" s="6">
        <f t="shared" si="1"/>
        <v>147196649.9729</v>
      </c>
      <c r="I13" s="11"/>
      <c r="J13" s="121"/>
      <c r="K13" s="119"/>
      <c r="L13" s="12">
        <v>31</v>
      </c>
      <c r="M13" s="1" t="s">
        <v>68</v>
      </c>
      <c r="N13" s="5">
        <v>182715059.44800001</v>
      </c>
      <c r="O13" s="5">
        <f t="shared" si="2"/>
        <v>-58259.97</v>
      </c>
      <c r="P13" s="5">
        <v>103868263.8073</v>
      </c>
      <c r="Q13" s="6">
        <f t="shared" si="3"/>
        <v>286525063.28530002</v>
      </c>
    </row>
    <row r="14" spans="1:17" ht="25" customHeight="1" x14ac:dyDescent="0.25">
      <c r="A14" s="122"/>
      <c r="B14" s="119"/>
      <c r="C14" s="1">
        <v>7</v>
      </c>
      <c r="D14" s="1" t="s">
        <v>89</v>
      </c>
      <c r="E14" s="5">
        <v>93008842.889599994</v>
      </c>
      <c r="F14" s="5">
        <f t="shared" si="0"/>
        <v>-58259.97</v>
      </c>
      <c r="G14" s="5">
        <v>49313355.597099997</v>
      </c>
      <c r="H14" s="6">
        <f t="shared" si="1"/>
        <v>142263938.5167</v>
      </c>
      <c r="I14" s="11"/>
      <c r="J14" s="121"/>
      <c r="K14" s="119"/>
      <c r="L14" s="12">
        <v>32</v>
      </c>
      <c r="M14" s="1" t="s">
        <v>471</v>
      </c>
      <c r="N14" s="5">
        <v>91517938.893199995</v>
      </c>
      <c r="O14" s="5">
        <f t="shared" si="2"/>
        <v>-58259.97</v>
      </c>
      <c r="P14" s="5">
        <v>54335264.296499997</v>
      </c>
      <c r="Q14" s="6">
        <f t="shared" si="3"/>
        <v>145794943.21969998</v>
      </c>
    </row>
    <row r="15" spans="1:17" ht="25" customHeight="1" x14ac:dyDescent="0.25">
      <c r="A15" s="122"/>
      <c r="B15" s="119"/>
      <c r="C15" s="1">
        <v>8</v>
      </c>
      <c r="D15" s="1" t="s">
        <v>90</v>
      </c>
      <c r="E15" s="5">
        <v>90689421.467600003</v>
      </c>
      <c r="F15" s="5">
        <f t="shared" si="0"/>
        <v>-58259.97</v>
      </c>
      <c r="G15" s="5">
        <v>47082762.440499999</v>
      </c>
      <c r="H15" s="6">
        <f t="shared" si="1"/>
        <v>137713923.93810001</v>
      </c>
      <c r="I15" s="11"/>
      <c r="J15" s="121"/>
      <c r="K15" s="119"/>
      <c r="L15" s="12">
        <v>33</v>
      </c>
      <c r="M15" s="1" t="s">
        <v>472</v>
      </c>
      <c r="N15" s="5">
        <v>90572654.514799997</v>
      </c>
      <c r="O15" s="5">
        <f t="shared" si="2"/>
        <v>-58259.97</v>
      </c>
      <c r="P15" s="5">
        <v>49873090.023699999</v>
      </c>
      <c r="Q15" s="6">
        <f t="shared" si="3"/>
        <v>140387484.56849998</v>
      </c>
    </row>
    <row r="16" spans="1:17" ht="25" customHeight="1" x14ac:dyDescent="0.25">
      <c r="A16" s="122"/>
      <c r="B16" s="119"/>
      <c r="C16" s="1">
        <v>9</v>
      </c>
      <c r="D16" s="1" t="s">
        <v>91</v>
      </c>
      <c r="E16" s="5">
        <v>97840971.099800006</v>
      </c>
      <c r="F16" s="5">
        <f t="shared" si="0"/>
        <v>-58259.97</v>
      </c>
      <c r="G16" s="5">
        <v>52515003.235200003</v>
      </c>
      <c r="H16" s="6">
        <f t="shared" si="1"/>
        <v>150297714.36500001</v>
      </c>
      <c r="I16" s="11"/>
      <c r="J16" s="121"/>
      <c r="K16" s="119"/>
      <c r="L16" s="12">
        <v>34</v>
      </c>
      <c r="M16" s="1" t="s">
        <v>473</v>
      </c>
      <c r="N16" s="5">
        <v>108417761.3831</v>
      </c>
      <c r="O16" s="5">
        <f t="shared" si="2"/>
        <v>-58259.97</v>
      </c>
      <c r="P16" s="5">
        <v>63369934.993799999</v>
      </c>
      <c r="Q16" s="6">
        <f t="shared" si="3"/>
        <v>171729436.40689999</v>
      </c>
    </row>
    <row r="17" spans="1:20" ht="25" customHeight="1" x14ac:dyDescent="0.25">
      <c r="A17" s="122"/>
      <c r="B17" s="119"/>
      <c r="C17" s="1">
        <v>10</v>
      </c>
      <c r="D17" s="1" t="s">
        <v>92</v>
      </c>
      <c r="E17" s="5">
        <v>99288788.377200007</v>
      </c>
      <c r="F17" s="5">
        <f t="shared" si="0"/>
        <v>-58259.97</v>
      </c>
      <c r="G17" s="5">
        <v>54437243.233499996</v>
      </c>
      <c r="H17" s="6">
        <f t="shared" si="1"/>
        <v>153667771.64070001</v>
      </c>
      <c r="I17" s="11"/>
      <c r="J17" s="121"/>
      <c r="K17" s="119"/>
      <c r="L17" s="12">
        <v>35</v>
      </c>
      <c r="M17" s="1" t="s">
        <v>474</v>
      </c>
      <c r="N17" s="5">
        <v>89455103.085700005</v>
      </c>
      <c r="O17" s="5">
        <f t="shared" si="2"/>
        <v>-58259.97</v>
      </c>
      <c r="P17" s="5">
        <v>53804839.782099999</v>
      </c>
      <c r="Q17" s="6">
        <f t="shared" si="3"/>
        <v>143201682.8978</v>
      </c>
    </row>
    <row r="18" spans="1:20" ht="25" customHeight="1" x14ac:dyDescent="0.25">
      <c r="A18" s="122"/>
      <c r="B18" s="119"/>
      <c r="C18" s="1">
        <v>11</v>
      </c>
      <c r="D18" s="1" t="s">
        <v>93</v>
      </c>
      <c r="E18" s="5">
        <v>108580232.0599</v>
      </c>
      <c r="F18" s="5">
        <f t="shared" si="0"/>
        <v>-58259.97</v>
      </c>
      <c r="G18" s="5">
        <v>61430350.371399999</v>
      </c>
      <c r="H18" s="6">
        <f t="shared" si="1"/>
        <v>169952322.46130002</v>
      </c>
      <c r="I18" s="11"/>
      <c r="J18" s="121"/>
      <c r="K18" s="119"/>
      <c r="L18" s="12">
        <v>36</v>
      </c>
      <c r="M18" s="1" t="s">
        <v>475</v>
      </c>
      <c r="N18" s="5">
        <v>113221785.7612</v>
      </c>
      <c r="O18" s="5">
        <f t="shared" si="2"/>
        <v>-58259.97</v>
      </c>
      <c r="P18" s="5">
        <v>66215148.774599999</v>
      </c>
      <c r="Q18" s="6">
        <f t="shared" si="3"/>
        <v>179378674.56580001</v>
      </c>
    </row>
    <row r="19" spans="1:20" ht="25" customHeight="1" x14ac:dyDescent="0.25">
      <c r="A19" s="122"/>
      <c r="B19" s="119"/>
      <c r="C19" s="1">
        <v>12</v>
      </c>
      <c r="D19" s="1" t="s">
        <v>94</v>
      </c>
      <c r="E19" s="5">
        <v>104543461.3282</v>
      </c>
      <c r="F19" s="5">
        <f t="shared" si="0"/>
        <v>-58259.97</v>
      </c>
      <c r="G19" s="5">
        <v>58629814.317599997</v>
      </c>
      <c r="H19" s="6">
        <f t="shared" si="1"/>
        <v>163115015.6758</v>
      </c>
      <c r="I19" s="11"/>
      <c r="J19" s="121"/>
      <c r="K19" s="119"/>
      <c r="L19" s="12">
        <v>37</v>
      </c>
      <c r="M19" s="1" t="s">
        <v>476</v>
      </c>
      <c r="N19" s="5">
        <v>99426878.723100007</v>
      </c>
      <c r="O19" s="5">
        <f t="shared" si="2"/>
        <v>-58259.97</v>
      </c>
      <c r="P19" s="5">
        <v>60625712.635399997</v>
      </c>
      <c r="Q19" s="6">
        <f t="shared" si="3"/>
        <v>159994331.38850001</v>
      </c>
    </row>
    <row r="20" spans="1:20" ht="25" customHeight="1" x14ac:dyDescent="0.25">
      <c r="A20" s="122"/>
      <c r="B20" s="119"/>
      <c r="C20" s="1">
        <v>13</v>
      </c>
      <c r="D20" s="1" t="s">
        <v>95</v>
      </c>
      <c r="E20" s="5">
        <v>79831693.050500005</v>
      </c>
      <c r="F20" s="5">
        <f t="shared" si="0"/>
        <v>-58259.97</v>
      </c>
      <c r="G20" s="5">
        <v>43589337.4102</v>
      </c>
      <c r="H20" s="6">
        <f t="shared" si="1"/>
        <v>123362770.49070001</v>
      </c>
      <c r="I20" s="11"/>
      <c r="J20" s="121"/>
      <c r="K20" s="119"/>
      <c r="L20" s="12">
        <v>38</v>
      </c>
      <c r="M20" s="1" t="s">
        <v>477</v>
      </c>
      <c r="N20" s="5">
        <v>103389400.9981</v>
      </c>
      <c r="O20" s="5">
        <f t="shared" si="2"/>
        <v>-58259.97</v>
      </c>
      <c r="P20" s="5">
        <v>62670130.3002</v>
      </c>
      <c r="Q20" s="6">
        <f t="shared" si="3"/>
        <v>166001271.3283</v>
      </c>
    </row>
    <row r="21" spans="1:20" ht="25" customHeight="1" x14ac:dyDescent="0.25">
      <c r="A21" s="122"/>
      <c r="B21" s="119"/>
      <c r="C21" s="1">
        <v>14</v>
      </c>
      <c r="D21" s="1" t="s">
        <v>96</v>
      </c>
      <c r="E21" s="5">
        <v>75430045.692300007</v>
      </c>
      <c r="F21" s="5">
        <f t="shared" si="0"/>
        <v>-58259.97</v>
      </c>
      <c r="G21" s="5">
        <v>40981892.565200001</v>
      </c>
      <c r="H21" s="6">
        <f t="shared" si="1"/>
        <v>116353678.28750001</v>
      </c>
      <c r="I21" s="11"/>
      <c r="J21" s="121"/>
      <c r="K21" s="119"/>
      <c r="L21" s="12">
        <v>39</v>
      </c>
      <c r="M21" s="1" t="s">
        <v>478</v>
      </c>
      <c r="N21" s="5">
        <v>81393670.030599996</v>
      </c>
      <c r="O21" s="5">
        <f t="shared" si="2"/>
        <v>-58259.97</v>
      </c>
      <c r="P21" s="5">
        <v>49098529.722900003</v>
      </c>
      <c r="Q21" s="6">
        <f t="shared" si="3"/>
        <v>130433939.7835</v>
      </c>
    </row>
    <row r="22" spans="1:20" ht="25" customHeight="1" x14ac:dyDescent="0.25">
      <c r="A22" s="122"/>
      <c r="B22" s="119"/>
      <c r="C22" s="1">
        <v>15</v>
      </c>
      <c r="D22" s="1" t="s">
        <v>97</v>
      </c>
      <c r="E22" s="5">
        <v>78544772.110100001</v>
      </c>
      <c r="F22" s="5">
        <f t="shared" si="0"/>
        <v>-58259.97</v>
      </c>
      <c r="G22" s="5">
        <v>44241061.404799998</v>
      </c>
      <c r="H22" s="6">
        <f t="shared" si="1"/>
        <v>122727573.5449</v>
      </c>
      <c r="I22" s="11"/>
      <c r="J22" s="121"/>
      <c r="K22" s="119"/>
      <c r="L22" s="12">
        <v>40</v>
      </c>
      <c r="M22" s="1" t="s">
        <v>479</v>
      </c>
      <c r="N22" s="5">
        <v>89739411.740400001</v>
      </c>
      <c r="O22" s="5">
        <f t="shared" si="2"/>
        <v>-58259.97</v>
      </c>
      <c r="P22" s="5">
        <v>55678999.081500001</v>
      </c>
      <c r="Q22" s="6">
        <f t="shared" si="3"/>
        <v>145360150.85190001</v>
      </c>
    </row>
    <row r="23" spans="1:20" ht="25" customHeight="1" x14ac:dyDescent="0.25">
      <c r="A23" s="122"/>
      <c r="B23" s="119"/>
      <c r="C23" s="1">
        <v>16</v>
      </c>
      <c r="D23" s="1" t="s">
        <v>98</v>
      </c>
      <c r="E23" s="5">
        <v>117084926.37100001</v>
      </c>
      <c r="F23" s="5">
        <f t="shared" si="0"/>
        <v>-58259.97</v>
      </c>
      <c r="G23" s="5">
        <v>58742661.254900001</v>
      </c>
      <c r="H23" s="6">
        <f t="shared" si="1"/>
        <v>175769327.6559</v>
      </c>
      <c r="I23" s="11"/>
      <c r="J23" s="121"/>
      <c r="K23" s="119"/>
      <c r="L23" s="12">
        <v>41</v>
      </c>
      <c r="M23" s="1" t="s">
        <v>480</v>
      </c>
      <c r="N23" s="5">
        <v>110651881.6935</v>
      </c>
      <c r="O23" s="5">
        <f t="shared" si="2"/>
        <v>-58259.97</v>
      </c>
      <c r="P23" s="5">
        <v>63809028.134900004</v>
      </c>
      <c r="Q23" s="6">
        <f t="shared" si="3"/>
        <v>174402649.85839999</v>
      </c>
    </row>
    <row r="24" spans="1:20" ht="25" customHeight="1" x14ac:dyDescent="0.25">
      <c r="A24" s="122"/>
      <c r="B24" s="120"/>
      <c r="C24" s="1">
        <v>17</v>
      </c>
      <c r="D24" s="1" t="s">
        <v>99</v>
      </c>
      <c r="E24" s="5">
        <v>101168244.8503</v>
      </c>
      <c r="F24" s="5">
        <f t="shared" si="0"/>
        <v>-58259.97</v>
      </c>
      <c r="G24" s="5">
        <v>49731372.267399997</v>
      </c>
      <c r="H24" s="6">
        <f t="shared" si="1"/>
        <v>150841357.14770001</v>
      </c>
      <c r="I24" s="11"/>
      <c r="J24" s="121"/>
      <c r="K24" s="119"/>
      <c r="L24" s="12">
        <v>42</v>
      </c>
      <c r="M24" s="1" t="s">
        <v>481</v>
      </c>
      <c r="N24" s="5">
        <v>129371047.26000001</v>
      </c>
      <c r="O24" s="5">
        <f t="shared" si="2"/>
        <v>-58259.97</v>
      </c>
      <c r="P24" s="5">
        <v>78948410.772400007</v>
      </c>
      <c r="Q24" s="6">
        <f t="shared" si="3"/>
        <v>208261198.06240001</v>
      </c>
    </row>
    <row r="25" spans="1:20" ht="25" customHeight="1" x14ac:dyDescent="0.3">
      <c r="A25" s="1"/>
      <c r="B25" s="107" t="s">
        <v>859</v>
      </c>
      <c r="C25" s="108"/>
      <c r="D25" s="109"/>
      <c r="E25" s="14">
        <f>SUM(E8:E24)</f>
        <v>1664264816.3406003</v>
      </c>
      <c r="F25" s="14">
        <f t="shared" ref="F25:G25" si="4">SUM(F8:F24)</f>
        <v>-990419.48999999964</v>
      </c>
      <c r="G25" s="14">
        <f t="shared" si="4"/>
        <v>897938878.84809995</v>
      </c>
      <c r="H25" s="8">
        <f t="shared" si="1"/>
        <v>2561213275.6987</v>
      </c>
      <c r="I25" s="11"/>
      <c r="J25" s="121"/>
      <c r="K25" s="119"/>
      <c r="L25" s="12">
        <v>43</v>
      </c>
      <c r="M25" s="1" t="s">
        <v>482</v>
      </c>
      <c r="N25" s="5">
        <v>84427800.513500005</v>
      </c>
      <c r="O25" s="5">
        <f t="shared" si="2"/>
        <v>-58259.97</v>
      </c>
      <c r="P25" s="5">
        <v>52507319.550300002</v>
      </c>
      <c r="Q25" s="6">
        <f t="shared" si="3"/>
        <v>136876860.09380001</v>
      </c>
    </row>
    <row r="26" spans="1:20" ht="25" customHeight="1" x14ac:dyDescent="0.25">
      <c r="A26" s="122">
        <v>2</v>
      </c>
      <c r="B26" s="118" t="s">
        <v>45</v>
      </c>
      <c r="C26" s="1">
        <v>1</v>
      </c>
      <c r="D26" s="1" t="s">
        <v>100</v>
      </c>
      <c r="E26" s="5">
        <v>103751336.2693</v>
      </c>
      <c r="F26" s="5">
        <f t="shared" ref="F26:F45" si="5">-58259.97</f>
        <v>-58259.97</v>
      </c>
      <c r="G26" s="5">
        <v>55671678.631899998</v>
      </c>
      <c r="H26" s="6">
        <f t="shared" si="1"/>
        <v>159364754.9312</v>
      </c>
      <c r="I26" s="11"/>
      <c r="J26" s="121"/>
      <c r="K26" s="120"/>
      <c r="L26" s="12">
        <v>44</v>
      </c>
      <c r="M26" s="1" t="s">
        <v>483</v>
      </c>
      <c r="N26" s="5">
        <v>99275340.746800005</v>
      </c>
      <c r="O26" s="5">
        <f t="shared" si="2"/>
        <v>-58259.97</v>
      </c>
      <c r="P26" s="5">
        <v>58698752.385899998</v>
      </c>
      <c r="Q26" s="6">
        <f t="shared" si="3"/>
        <v>157915833.1627</v>
      </c>
    </row>
    <row r="27" spans="1:20" ht="25" customHeight="1" x14ac:dyDescent="0.3">
      <c r="A27" s="122"/>
      <c r="B27" s="119"/>
      <c r="C27" s="1">
        <v>2</v>
      </c>
      <c r="D27" s="1" t="s">
        <v>101</v>
      </c>
      <c r="E27" s="5">
        <v>126747549.0403</v>
      </c>
      <c r="F27" s="5">
        <f t="shared" si="5"/>
        <v>-58259.97</v>
      </c>
      <c r="G27" s="5">
        <v>58639509.172399998</v>
      </c>
      <c r="H27" s="6">
        <f t="shared" si="1"/>
        <v>185328798.24269998</v>
      </c>
      <c r="I27" s="11"/>
      <c r="J27" s="28"/>
      <c r="K27" s="107" t="s">
        <v>877</v>
      </c>
      <c r="L27" s="108"/>
      <c r="M27" s="109"/>
      <c r="N27" s="14">
        <f>1951243676.155+2631148604.31</f>
        <v>4582392280.4650002</v>
      </c>
      <c r="O27" s="14">
        <f>-1106939.43-1456499.35</f>
        <v>-2563438.7800000003</v>
      </c>
      <c r="P27" s="14">
        <f>1156293193.1445+1562062096.16</f>
        <v>2718355289.3045001</v>
      </c>
      <c r="Q27" s="8">
        <f t="shared" si="3"/>
        <v>7298184130.9895</v>
      </c>
      <c r="T27" s="38">
        <v>4194667199.7182002</v>
      </c>
    </row>
    <row r="28" spans="1:20" ht="25" customHeight="1" x14ac:dyDescent="0.25">
      <c r="A28" s="122"/>
      <c r="B28" s="119"/>
      <c r="C28" s="1">
        <v>3</v>
      </c>
      <c r="D28" s="1" t="s">
        <v>102</v>
      </c>
      <c r="E28" s="5">
        <v>107925574.3185</v>
      </c>
      <c r="F28" s="5">
        <f t="shared" si="5"/>
        <v>-58259.97</v>
      </c>
      <c r="G28" s="5">
        <v>53897303.248899996</v>
      </c>
      <c r="H28" s="6">
        <f t="shared" si="1"/>
        <v>161764617.59740001</v>
      </c>
      <c r="I28" s="11"/>
      <c r="J28" s="123">
        <v>20</v>
      </c>
      <c r="K28" s="118" t="s">
        <v>63</v>
      </c>
      <c r="L28" s="12">
        <v>1</v>
      </c>
      <c r="M28" s="1" t="s">
        <v>484</v>
      </c>
      <c r="N28" s="5">
        <v>100878273.6344</v>
      </c>
      <c r="O28" s="5">
        <f t="shared" ref="O28:O60" si="6">-58259.97</f>
        <v>-58259.97</v>
      </c>
      <c r="P28" s="5">
        <v>50776516.942000002</v>
      </c>
      <c r="Q28" s="6">
        <f t="shared" si="3"/>
        <v>151596530.60640001</v>
      </c>
      <c r="T28" s="38">
        <v>3106429929.8699999</v>
      </c>
    </row>
    <row r="29" spans="1:20" ht="25" customHeight="1" x14ac:dyDescent="0.25">
      <c r="A29" s="122"/>
      <c r="B29" s="119"/>
      <c r="C29" s="1">
        <v>4</v>
      </c>
      <c r="D29" s="1" t="s">
        <v>103</v>
      </c>
      <c r="E29" s="5">
        <v>94490395.370100006</v>
      </c>
      <c r="F29" s="5">
        <f t="shared" si="5"/>
        <v>-58259.97</v>
      </c>
      <c r="G29" s="5">
        <v>50154912.407600001</v>
      </c>
      <c r="H29" s="6">
        <f t="shared" si="1"/>
        <v>144587047.80770001</v>
      </c>
      <c r="I29" s="11"/>
      <c r="J29" s="124"/>
      <c r="K29" s="119"/>
      <c r="L29" s="12">
        <v>2</v>
      </c>
      <c r="M29" s="1" t="s">
        <v>485</v>
      </c>
      <c r="N29" s="5">
        <v>103949146.81730001</v>
      </c>
      <c r="O29" s="5">
        <f t="shared" si="6"/>
        <v>-58259.97</v>
      </c>
      <c r="P29" s="5">
        <v>54640975.6765</v>
      </c>
      <c r="Q29" s="6">
        <f t="shared" si="3"/>
        <v>158531862.52380002</v>
      </c>
      <c r="T29" s="34">
        <f>SUM(T27:T28)</f>
        <v>7301097129.5881996</v>
      </c>
    </row>
    <row r="30" spans="1:20" ht="25" customHeight="1" x14ac:dyDescent="0.25">
      <c r="A30" s="122"/>
      <c r="B30" s="119"/>
      <c r="C30" s="1">
        <v>5</v>
      </c>
      <c r="D30" s="1" t="s">
        <v>104</v>
      </c>
      <c r="E30" s="5">
        <v>93501632.257200003</v>
      </c>
      <c r="F30" s="5">
        <f t="shared" si="5"/>
        <v>-58259.97</v>
      </c>
      <c r="G30" s="5">
        <v>51958926.577600002</v>
      </c>
      <c r="H30" s="6">
        <f t="shared" si="1"/>
        <v>145402298.86480001</v>
      </c>
      <c r="I30" s="11"/>
      <c r="J30" s="124"/>
      <c r="K30" s="119"/>
      <c r="L30" s="12">
        <v>3</v>
      </c>
      <c r="M30" s="1" t="s">
        <v>486</v>
      </c>
      <c r="N30" s="5">
        <v>113086851.3927</v>
      </c>
      <c r="O30" s="5">
        <f t="shared" si="6"/>
        <v>-58259.97</v>
      </c>
      <c r="P30" s="5">
        <v>57319773.156800002</v>
      </c>
      <c r="Q30" s="6">
        <f t="shared" si="3"/>
        <v>170348364.57950002</v>
      </c>
    </row>
    <row r="31" spans="1:20" ht="25" customHeight="1" x14ac:dyDescent="0.25">
      <c r="A31" s="122"/>
      <c r="B31" s="119"/>
      <c r="C31" s="1">
        <v>6</v>
      </c>
      <c r="D31" s="1" t="s">
        <v>105</v>
      </c>
      <c r="E31" s="5">
        <v>99966718.549799994</v>
      </c>
      <c r="F31" s="5">
        <f t="shared" si="5"/>
        <v>-58259.97</v>
      </c>
      <c r="G31" s="5">
        <v>55400977.7104</v>
      </c>
      <c r="H31" s="6">
        <f t="shared" si="1"/>
        <v>155309436.2902</v>
      </c>
      <c r="I31" s="11"/>
      <c r="J31" s="124"/>
      <c r="K31" s="119"/>
      <c r="L31" s="12">
        <v>4</v>
      </c>
      <c r="M31" s="1" t="s">
        <v>487</v>
      </c>
      <c r="N31" s="5">
        <v>106030170.00660001</v>
      </c>
      <c r="O31" s="5">
        <f t="shared" si="6"/>
        <v>-58259.97</v>
      </c>
      <c r="P31" s="5">
        <v>56051562.392200001</v>
      </c>
      <c r="Q31" s="6">
        <f t="shared" si="3"/>
        <v>162023472.42880002</v>
      </c>
    </row>
    <row r="32" spans="1:20" ht="25" customHeight="1" x14ac:dyDescent="0.25">
      <c r="A32" s="122"/>
      <c r="B32" s="119"/>
      <c r="C32" s="1">
        <v>7</v>
      </c>
      <c r="D32" s="1" t="s">
        <v>106</v>
      </c>
      <c r="E32" s="5">
        <v>108887724.5751</v>
      </c>
      <c r="F32" s="5">
        <f t="shared" si="5"/>
        <v>-58259.97</v>
      </c>
      <c r="G32" s="5">
        <v>54450450.833300002</v>
      </c>
      <c r="H32" s="6">
        <f t="shared" si="1"/>
        <v>163279915.4384</v>
      </c>
      <c r="I32" s="11"/>
      <c r="J32" s="124"/>
      <c r="K32" s="119"/>
      <c r="L32" s="12">
        <v>5</v>
      </c>
      <c r="M32" s="1" t="s">
        <v>488</v>
      </c>
      <c r="N32" s="5">
        <v>99161344.392399997</v>
      </c>
      <c r="O32" s="5">
        <f t="shared" si="6"/>
        <v>-58259.97</v>
      </c>
      <c r="P32" s="5">
        <v>51104190.1985</v>
      </c>
      <c r="Q32" s="6">
        <f t="shared" si="3"/>
        <v>150207274.62090001</v>
      </c>
    </row>
    <row r="33" spans="1:17" ht="25" customHeight="1" x14ac:dyDescent="0.25">
      <c r="A33" s="122"/>
      <c r="B33" s="119"/>
      <c r="C33" s="1">
        <v>8</v>
      </c>
      <c r="D33" s="1" t="s">
        <v>107</v>
      </c>
      <c r="E33" s="5">
        <v>113905643.245</v>
      </c>
      <c r="F33" s="5">
        <f t="shared" si="5"/>
        <v>-58259.97</v>
      </c>
      <c r="G33" s="5">
        <v>54378768.877999999</v>
      </c>
      <c r="H33" s="6">
        <f t="shared" si="1"/>
        <v>168226152.153</v>
      </c>
      <c r="I33" s="11"/>
      <c r="J33" s="124"/>
      <c r="K33" s="119"/>
      <c r="L33" s="12">
        <v>6</v>
      </c>
      <c r="M33" s="1" t="s">
        <v>489</v>
      </c>
      <c r="N33" s="5">
        <v>92754006.620800003</v>
      </c>
      <c r="O33" s="5">
        <f t="shared" si="6"/>
        <v>-58259.97</v>
      </c>
      <c r="P33" s="5">
        <v>49485802.653800003</v>
      </c>
      <c r="Q33" s="6">
        <f t="shared" si="3"/>
        <v>142181549.3046</v>
      </c>
    </row>
    <row r="34" spans="1:17" ht="25" customHeight="1" x14ac:dyDescent="0.25">
      <c r="A34" s="122"/>
      <c r="B34" s="119"/>
      <c r="C34" s="1">
        <v>9</v>
      </c>
      <c r="D34" s="1" t="s">
        <v>837</v>
      </c>
      <c r="E34" s="5">
        <v>99035289.459600002</v>
      </c>
      <c r="F34" s="5">
        <f t="shared" si="5"/>
        <v>-58259.97</v>
      </c>
      <c r="G34" s="5">
        <v>57647158.673600003</v>
      </c>
      <c r="H34" s="6">
        <f t="shared" si="1"/>
        <v>156624188.16320002</v>
      </c>
      <c r="I34" s="11"/>
      <c r="J34" s="124"/>
      <c r="K34" s="119"/>
      <c r="L34" s="12">
        <v>7</v>
      </c>
      <c r="M34" s="1" t="s">
        <v>490</v>
      </c>
      <c r="N34" s="5">
        <v>93057547.114600003</v>
      </c>
      <c r="O34" s="5">
        <f t="shared" si="6"/>
        <v>-58259.97</v>
      </c>
      <c r="P34" s="5">
        <v>46859806.1237</v>
      </c>
      <c r="Q34" s="6">
        <f t="shared" si="3"/>
        <v>139859093.2683</v>
      </c>
    </row>
    <row r="35" spans="1:17" ht="25" customHeight="1" x14ac:dyDescent="0.25">
      <c r="A35" s="122"/>
      <c r="B35" s="119"/>
      <c r="C35" s="1">
        <v>10</v>
      </c>
      <c r="D35" s="1" t="s">
        <v>108</v>
      </c>
      <c r="E35" s="5">
        <v>88673077.668200001</v>
      </c>
      <c r="F35" s="5">
        <f t="shared" si="5"/>
        <v>-58259.97</v>
      </c>
      <c r="G35" s="5">
        <v>48267690.087300003</v>
      </c>
      <c r="H35" s="6">
        <f t="shared" si="1"/>
        <v>136882507.78549999</v>
      </c>
      <c r="I35" s="11"/>
      <c r="J35" s="124"/>
      <c r="K35" s="119"/>
      <c r="L35" s="12">
        <v>8</v>
      </c>
      <c r="M35" s="1" t="s">
        <v>491</v>
      </c>
      <c r="N35" s="5">
        <v>99636702.497899994</v>
      </c>
      <c r="O35" s="5">
        <f t="shared" si="6"/>
        <v>-58259.97</v>
      </c>
      <c r="P35" s="5">
        <v>50377820.369900003</v>
      </c>
      <c r="Q35" s="6">
        <f t="shared" si="3"/>
        <v>149956262.8978</v>
      </c>
    </row>
    <row r="36" spans="1:17" ht="25" customHeight="1" x14ac:dyDescent="0.25">
      <c r="A36" s="122"/>
      <c r="B36" s="119"/>
      <c r="C36" s="1">
        <v>11</v>
      </c>
      <c r="D36" s="1" t="s">
        <v>109</v>
      </c>
      <c r="E36" s="5">
        <v>90111674.156000003</v>
      </c>
      <c r="F36" s="5">
        <f t="shared" si="5"/>
        <v>-58259.97</v>
      </c>
      <c r="G36" s="5">
        <v>50685336.921999998</v>
      </c>
      <c r="H36" s="6">
        <f t="shared" si="1"/>
        <v>140738751.10800001</v>
      </c>
      <c r="I36" s="11"/>
      <c r="J36" s="124"/>
      <c r="K36" s="119"/>
      <c r="L36" s="12">
        <v>9</v>
      </c>
      <c r="M36" s="1" t="s">
        <v>492</v>
      </c>
      <c r="N36" s="5">
        <v>93454489.739399999</v>
      </c>
      <c r="O36" s="5">
        <f t="shared" si="6"/>
        <v>-58259.97</v>
      </c>
      <c r="P36" s="5">
        <v>48178402.826300003</v>
      </c>
      <c r="Q36" s="6">
        <f t="shared" si="3"/>
        <v>141574632.5957</v>
      </c>
    </row>
    <row r="37" spans="1:17" ht="25" customHeight="1" x14ac:dyDescent="0.25">
      <c r="A37" s="122"/>
      <c r="B37" s="119"/>
      <c r="C37" s="1">
        <v>12</v>
      </c>
      <c r="D37" s="1" t="s">
        <v>110</v>
      </c>
      <c r="E37" s="5">
        <v>88225130.075599998</v>
      </c>
      <c r="F37" s="5">
        <f t="shared" si="5"/>
        <v>-58259.97</v>
      </c>
      <c r="G37" s="5">
        <v>48093370.110299997</v>
      </c>
      <c r="H37" s="6">
        <f t="shared" si="1"/>
        <v>136260240.2159</v>
      </c>
      <c r="I37" s="11"/>
      <c r="J37" s="124"/>
      <c r="K37" s="119"/>
      <c r="L37" s="12">
        <v>10</v>
      </c>
      <c r="M37" s="1" t="s">
        <v>493</v>
      </c>
      <c r="N37" s="5">
        <v>112677475.4553</v>
      </c>
      <c r="O37" s="5">
        <f t="shared" si="6"/>
        <v>-58259.97</v>
      </c>
      <c r="P37" s="5">
        <v>58499067.560500003</v>
      </c>
      <c r="Q37" s="6">
        <f t="shared" si="3"/>
        <v>171118283.0458</v>
      </c>
    </row>
    <row r="38" spans="1:17" ht="25" customHeight="1" x14ac:dyDescent="0.25">
      <c r="A38" s="122"/>
      <c r="B38" s="119"/>
      <c r="C38" s="1">
        <v>13</v>
      </c>
      <c r="D38" s="1" t="s">
        <v>111</v>
      </c>
      <c r="E38" s="5">
        <v>102298935.05580001</v>
      </c>
      <c r="F38" s="5">
        <f t="shared" si="5"/>
        <v>-58259.97</v>
      </c>
      <c r="G38" s="5">
        <v>52694407.5889</v>
      </c>
      <c r="H38" s="6">
        <f t="shared" si="1"/>
        <v>154935082.67470002</v>
      </c>
      <c r="I38" s="11"/>
      <c r="J38" s="124"/>
      <c r="K38" s="119"/>
      <c r="L38" s="12">
        <v>11</v>
      </c>
      <c r="M38" s="1" t="s">
        <v>494</v>
      </c>
      <c r="N38" s="5">
        <v>92994648.031800002</v>
      </c>
      <c r="O38" s="5">
        <f t="shared" si="6"/>
        <v>-58259.97</v>
      </c>
      <c r="P38" s="5">
        <v>47554890.566</v>
      </c>
      <c r="Q38" s="6">
        <f t="shared" si="3"/>
        <v>140491278.62779999</v>
      </c>
    </row>
    <row r="39" spans="1:17" ht="25" customHeight="1" x14ac:dyDescent="0.25">
      <c r="A39" s="122"/>
      <c r="B39" s="119"/>
      <c r="C39" s="1">
        <v>14</v>
      </c>
      <c r="D39" s="1" t="s">
        <v>112</v>
      </c>
      <c r="E39" s="5">
        <v>99172759.059300005</v>
      </c>
      <c r="F39" s="5">
        <f t="shared" si="5"/>
        <v>-58259.97</v>
      </c>
      <c r="G39" s="5">
        <v>52932944.937799998</v>
      </c>
      <c r="H39" s="6">
        <f t="shared" si="1"/>
        <v>152047444.0271</v>
      </c>
      <c r="I39" s="11"/>
      <c r="J39" s="124"/>
      <c r="K39" s="119"/>
      <c r="L39" s="12">
        <v>12</v>
      </c>
      <c r="M39" s="1" t="s">
        <v>495</v>
      </c>
      <c r="N39" s="5">
        <v>103286545.6628</v>
      </c>
      <c r="O39" s="5">
        <f t="shared" si="6"/>
        <v>-58259.97</v>
      </c>
      <c r="P39" s="5">
        <v>53004914.6329</v>
      </c>
      <c r="Q39" s="6">
        <f t="shared" si="3"/>
        <v>156233200.32569999</v>
      </c>
    </row>
    <row r="40" spans="1:17" ht="25" customHeight="1" x14ac:dyDescent="0.25">
      <c r="A40" s="122"/>
      <c r="B40" s="119"/>
      <c r="C40" s="1">
        <v>15</v>
      </c>
      <c r="D40" s="1" t="s">
        <v>113</v>
      </c>
      <c r="E40" s="5">
        <v>94634674.013300002</v>
      </c>
      <c r="F40" s="5">
        <f t="shared" si="5"/>
        <v>-58259.97</v>
      </c>
      <c r="G40" s="5">
        <v>52468603.941100001</v>
      </c>
      <c r="H40" s="6">
        <f t="shared" si="1"/>
        <v>147045017.9844</v>
      </c>
      <c r="I40" s="11"/>
      <c r="J40" s="124"/>
      <c r="K40" s="119"/>
      <c r="L40" s="12">
        <v>13</v>
      </c>
      <c r="M40" s="1" t="s">
        <v>496</v>
      </c>
      <c r="N40" s="5">
        <v>112558919.37540001</v>
      </c>
      <c r="O40" s="5">
        <f t="shared" si="6"/>
        <v>-58259.97</v>
      </c>
      <c r="P40" s="5">
        <v>55898977.525600001</v>
      </c>
      <c r="Q40" s="6">
        <f t="shared" si="3"/>
        <v>168399636.93099999</v>
      </c>
    </row>
    <row r="41" spans="1:17" ht="25" customHeight="1" x14ac:dyDescent="0.25">
      <c r="A41" s="122"/>
      <c r="B41" s="119"/>
      <c r="C41" s="1">
        <v>16</v>
      </c>
      <c r="D41" s="1" t="s">
        <v>114</v>
      </c>
      <c r="E41" s="5">
        <v>88164026.005799994</v>
      </c>
      <c r="F41" s="5">
        <f t="shared" si="5"/>
        <v>-58259.97</v>
      </c>
      <c r="G41" s="5">
        <v>50038772.271700002</v>
      </c>
      <c r="H41" s="6">
        <f t="shared" si="1"/>
        <v>138144538.3075</v>
      </c>
      <c r="I41" s="11"/>
      <c r="J41" s="124"/>
      <c r="K41" s="119"/>
      <c r="L41" s="12">
        <v>14</v>
      </c>
      <c r="M41" s="1" t="s">
        <v>497</v>
      </c>
      <c r="N41" s="5">
        <v>112295733.40260001</v>
      </c>
      <c r="O41" s="5">
        <f t="shared" si="6"/>
        <v>-58259.97</v>
      </c>
      <c r="P41" s="5">
        <v>59141241.279299997</v>
      </c>
      <c r="Q41" s="6">
        <f t="shared" si="3"/>
        <v>171378714.7119</v>
      </c>
    </row>
    <row r="42" spans="1:17" ht="25" customHeight="1" x14ac:dyDescent="0.25">
      <c r="A42" s="122"/>
      <c r="B42" s="119"/>
      <c r="C42" s="1">
        <v>17</v>
      </c>
      <c r="D42" s="1" t="s">
        <v>115</v>
      </c>
      <c r="E42" s="5">
        <v>83787300.549600005</v>
      </c>
      <c r="F42" s="5">
        <f t="shared" si="5"/>
        <v>-58259.97</v>
      </c>
      <c r="G42" s="5">
        <v>45843895.948600002</v>
      </c>
      <c r="H42" s="6">
        <f t="shared" si="1"/>
        <v>129572936.5282</v>
      </c>
      <c r="I42" s="11"/>
      <c r="J42" s="124"/>
      <c r="K42" s="119"/>
      <c r="L42" s="12">
        <v>15</v>
      </c>
      <c r="M42" s="1" t="s">
        <v>498</v>
      </c>
      <c r="N42" s="5">
        <v>98062854.716700003</v>
      </c>
      <c r="O42" s="5">
        <f t="shared" si="6"/>
        <v>-58259.97</v>
      </c>
      <c r="P42" s="5">
        <v>53013916.042300001</v>
      </c>
      <c r="Q42" s="6">
        <f t="shared" si="3"/>
        <v>151018510.789</v>
      </c>
    </row>
    <row r="43" spans="1:17" ht="25" customHeight="1" x14ac:dyDescent="0.25">
      <c r="A43" s="122"/>
      <c r="B43" s="119"/>
      <c r="C43" s="1">
        <v>18</v>
      </c>
      <c r="D43" s="1" t="s">
        <v>116</v>
      </c>
      <c r="E43" s="5">
        <v>94917217.886600003</v>
      </c>
      <c r="F43" s="5">
        <f t="shared" si="5"/>
        <v>-58259.97</v>
      </c>
      <c r="G43" s="5">
        <v>52248728.050700001</v>
      </c>
      <c r="H43" s="6">
        <f t="shared" si="1"/>
        <v>147107685.9673</v>
      </c>
      <c r="I43" s="11"/>
      <c r="J43" s="124"/>
      <c r="K43" s="119"/>
      <c r="L43" s="12">
        <v>16</v>
      </c>
      <c r="M43" s="1" t="s">
        <v>499</v>
      </c>
      <c r="N43" s="5">
        <v>110475190.1847</v>
      </c>
      <c r="O43" s="5">
        <f t="shared" si="6"/>
        <v>-58259.97</v>
      </c>
      <c r="P43" s="5">
        <v>53013367.175899997</v>
      </c>
      <c r="Q43" s="6">
        <f t="shared" si="3"/>
        <v>163430297.3906</v>
      </c>
    </row>
    <row r="44" spans="1:17" ht="25" customHeight="1" x14ac:dyDescent="0.25">
      <c r="A44" s="122"/>
      <c r="B44" s="119"/>
      <c r="C44" s="1">
        <v>19</v>
      </c>
      <c r="D44" s="1" t="s">
        <v>117</v>
      </c>
      <c r="E44" s="5">
        <v>119474001.8876</v>
      </c>
      <c r="F44" s="5">
        <f t="shared" si="5"/>
        <v>-58259.97</v>
      </c>
      <c r="G44" s="5">
        <v>57037916.940300003</v>
      </c>
      <c r="H44" s="6">
        <f t="shared" si="1"/>
        <v>176453658.85790002</v>
      </c>
      <c r="I44" s="11"/>
      <c r="J44" s="124"/>
      <c r="K44" s="119"/>
      <c r="L44" s="12">
        <v>17</v>
      </c>
      <c r="M44" s="1" t="s">
        <v>500</v>
      </c>
      <c r="N44" s="5">
        <v>114042011.6903</v>
      </c>
      <c r="O44" s="5">
        <f t="shared" si="6"/>
        <v>-58259.97</v>
      </c>
      <c r="P44" s="5">
        <v>56650814.756399997</v>
      </c>
      <c r="Q44" s="6">
        <f t="shared" si="3"/>
        <v>170634566.47670001</v>
      </c>
    </row>
    <row r="45" spans="1:17" ht="25" customHeight="1" x14ac:dyDescent="0.25">
      <c r="A45" s="122"/>
      <c r="B45" s="119"/>
      <c r="C45" s="1">
        <v>20</v>
      </c>
      <c r="D45" s="1" t="s">
        <v>118</v>
      </c>
      <c r="E45" s="5">
        <v>102363038.3872</v>
      </c>
      <c r="F45" s="5">
        <f t="shared" si="5"/>
        <v>-58259.97</v>
      </c>
      <c r="G45" s="5">
        <v>41597535.954599999</v>
      </c>
      <c r="H45" s="6">
        <f t="shared" si="1"/>
        <v>143902314.37180001</v>
      </c>
      <c r="I45" s="11"/>
      <c r="J45" s="124"/>
      <c r="K45" s="119"/>
      <c r="L45" s="12">
        <v>18</v>
      </c>
      <c r="M45" s="1" t="s">
        <v>501</v>
      </c>
      <c r="N45" s="5">
        <v>109169559.2344</v>
      </c>
      <c r="O45" s="5">
        <f t="shared" si="6"/>
        <v>-58259.97</v>
      </c>
      <c r="P45" s="5">
        <v>54621875.124899998</v>
      </c>
      <c r="Q45" s="6">
        <f t="shared" si="3"/>
        <v>163733174.38929999</v>
      </c>
    </row>
    <row r="46" spans="1:17" ht="25" customHeight="1" x14ac:dyDescent="0.25">
      <c r="A46" s="122"/>
      <c r="B46" s="119"/>
      <c r="C46" s="15">
        <v>21</v>
      </c>
      <c r="D46" s="15" t="s">
        <v>838</v>
      </c>
      <c r="E46" s="5">
        <v>99197507.064600006</v>
      </c>
      <c r="F46" s="5">
        <f>-58259.97</f>
        <v>-58259.97</v>
      </c>
      <c r="G46" s="5">
        <v>57247583.915200002</v>
      </c>
      <c r="H46" s="6">
        <f t="shared" si="1"/>
        <v>156386831.00980002</v>
      </c>
      <c r="I46" s="11"/>
      <c r="J46" s="124"/>
      <c r="K46" s="119"/>
      <c r="L46" s="12">
        <v>19</v>
      </c>
      <c r="M46" s="1" t="s">
        <v>502</v>
      </c>
      <c r="N46" s="5">
        <v>119716873.5747</v>
      </c>
      <c r="O46" s="5">
        <f t="shared" si="6"/>
        <v>-58259.97</v>
      </c>
      <c r="P46" s="5">
        <v>61355148.896499999</v>
      </c>
      <c r="Q46" s="6">
        <f t="shared" si="3"/>
        <v>181013762.50119999</v>
      </c>
    </row>
    <row r="47" spans="1:17" ht="25" customHeight="1" x14ac:dyDescent="0.3">
      <c r="A47" s="1"/>
      <c r="B47" s="126" t="s">
        <v>860</v>
      </c>
      <c r="C47" s="126"/>
      <c r="D47" s="126"/>
      <c r="E47" s="14">
        <f>SUM(E26:E46)</f>
        <v>2099231204.8944998</v>
      </c>
      <c r="F47" s="14">
        <f t="shared" ref="F47:H47" si="7">SUM(F26:F46)</f>
        <v>-1223459.3699999996</v>
      </c>
      <c r="G47" s="14">
        <f t="shared" si="7"/>
        <v>1101356472.8022001</v>
      </c>
      <c r="H47" s="14">
        <f t="shared" si="7"/>
        <v>3199364218.3266997</v>
      </c>
      <c r="I47" s="11"/>
      <c r="J47" s="124"/>
      <c r="K47" s="119"/>
      <c r="L47" s="12">
        <v>20</v>
      </c>
      <c r="M47" s="1" t="s">
        <v>503</v>
      </c>
      <c r="N47" s="5">
        <v>95333239.104100004</v>
      </c>
      <c r="O47" s="5">
        <f t="shared" si="6"/>
        <v>-58259.97</v>
      </c>
      <c r="P47" s="5">
        <v>51002979.229500003</v>
      </c>
      <c r="Q47" s="6">
        <f t="shared" si="3"/>
        <v>146277958.36360002</v>
      </c>
    </row>
    <row r="48" spans="1:17" ht="25" customHeight="1" x14ac:dyDescent="0.25">
      <c r="A48" s="122">
        <v>3</v>
      </c>
      <c r="B48" s="118" t="s">
        <v>46</v>
      </c>
      <c r="C48" s="16">
        <v>1</v>
      </c>
      <c r="D48" s="16" t="s">
        <v>119</v>
      </c>
      <c r="E48" s="5">
        <v>95253057.317200005</v>
      </c>
      <c r="F48" s="5">
        <f t="shared" ref="F48:F78" si="8">-58259.97</f>
        <v>-58259.97</v>
      </c>
      <c r="G48" s="5">
        <v>51804440.645300001</v>
      </c>
      <c r="H48" s="6">
        <f t="shared" si="1"/>
        <v>146999237.99250001</v>
      </c>
      <c r="I48" s="11"/>
      <c r="J48" s="124"/>
      <c r="K48" s="119"/>
      <c r="L48" s="12">
        <v>21</v>
      </c>
      <c r="M48" s="1" t="s">
        <v>63</v>
      </c>
      <c r="N48" s="5">
        <v>131299065.669</v>
      </c>
      <c r="O48" s="5">
        <f t="shared" si="6"/>
        <v>-58259.97</v>
      </c>
      <c r="P48" s="5">
        <v>69337862.201100007</v>
      </c>
      <c r="Q48" s="6">
        <f t="shared" si="3"/>
        <v>200578667.90009999</v>
      </c>
    </row>
    <row r="49" spans="1:17" ht="25" customHeight="1" x14ac:dyDescent="0.25">
      <c r="A49" s="122"/>
      <c r="B49" s="119"/>
      <c r="C49" s="1">
        <v>2</v>
      </c>
      <c r="D49" s="1" t="s">
        <v>120</v>
      </c>
      <c r="E49" s="5">
        <v>74373442.325399995</v>
      </c>
      <c r="F49" s="5">
        <f t="shared" si="8"/>
        <v>-58259.97</v>
      </c>
      <c r="G49" s="5">
        <v>43182078.407399997</v>
      </c>
      <c r="H49" s="6">
        <f t="shared" si="1"/>
        <v>117497260.76279999</v>
      </c>
      <c r="I49" s="11"/>
      <c r="J49" s="124"/>
      <c r="K49" s="119"/>
      <c r="L49" s="12">
        <v>22</v>
      </c>
      <c r="M49" s="1" t="s">
        <v>504</v>
      </c>
      <c r="N49" s="5">
        <v>92387666.105599999</v>
      </c>
      <c r="O49" s="5">
        <f t="shared" si="6"/>
        <v>-58259.97</v>
      </c>
      <c r="P49" s="5">
        <v>47286824.203400001</v>
      </c>
      <c r="Q49" s="6">
        <f t="shared" si="3"/>
        <v>139616230.33899999</v>
      </c>
    </row>
    <row r="50" spans="1:17" ht="25" customHeight="1" x14ac:dyDescent="0.25">
      <c r="A50" s="122"/>
      <c r="B50" s="119"/>
      <c r="C50" s="1">
        <v>3</v>
      </c>
      <c r="D50" s="1" t="s">
        <v>121</v>
      </c>
      <c r="E50" s="5">
        <v>98194013.598100007</v>
      </c>
      <c r="F50" s="5">
        <f t="shared" si="8"/>
        <v>-58259.97</v>
      </c>
      <c r="G50" s="5">
        <v>55478223.183300003</v>
      </c>
      <c r="H50" s="6">
        <f t="shared" si="1"/>
        <v>153613976.8114</v>
      </c>
      <c r="I50" s="11"/>
      <c r="J50" s="124"/>
      <c r="K50" s="119"/>
      <c r="L50" s="12">
        <v>23</v>
      </c>
      <c r="M50" s="1" t="s">
        <v>505</v>
      </c>
      <c r="N50" s="5">
        <v>87281853.615600005</v>
      </c>
      <c r="O50" s="5">
        <f t="shared" si="6"/>
        <v>-58259.97</v>
      </c>
      <c r="P50" s="5">
        <v>45276436.256999999</v>
      </c>
      <c r="Q50" s="6">
        <f t="shared" si="3"/>
        <v>132500029.90260001</v>
      </c>
    </row>
    <row r="51" spans="1:17" ht="25" customHeight="1" x14ac:dyDescent="0.25">
      <c r="A51" s="122"/>
      <c r="B51" s="119"/>
      <c r="C51" s="1">
        <v>4</v>
      </c>
      <c r="D51" s="1" t="s">
        <v>122</v>
      </c>
      <c r="E51" s="5">
        <v>75276864.611900002</v>
      </c>
      <c r="F51" s="5">
        <f t="shared" si="8"/>
        <v>-58259.97</v>
      </c>
      <c r="G51" s="5">
        <v>44724612.612000003</v>
      </c>
      <c r="H51" s="6">
        <f t="shared" si="1"/>
        <v>119943217.25390001</v>
      </c>
      <c r="I51" s="11"/>
      <c r="J51" s="124"/>
      <c r="K51" s="119"/>
      <c r="L51" s="12">
        <v>24</v>
      </c>
      <c r="M51" s="1" t="s">
        <v>506</v>
      </c>
      <c r="N51" s="5">
        <v>106177066.6657</v>
      </c>
      <c r="O51" s="5">
        <f t="shared" si="6"/>
        <v>-58259.97</v>
      </c>
      <c r="P51" s="5">
        <v>56463541.531800002</v>
      </c>
      <c r="Q51" s="6">
        <f t="shared" si="3"/>
        <v>162582348.22750002</v>
      </c>
    </row>
    <row r="52" spans="1:17" ht="25" customHeight="1" x14ac:dyDescent="0.25">
      <c r="A52" s="122"/>
      <c r="B52" s="119"/>
      <c r="C52" s="1">
        <v>5</v>
      </c>
      <c r="D52" s="1" t="s">
        <v>123</v>
      </c>
      <c r="E52" s="5">
        <v>101159745.18099999</v>
      </c>
      <c r="F52" s="5">
        <f t="shared" si="8"/>
        <v>-58259.97</v>
      </c>
      <c r="G52" s="5">
        <v>57685873.723300003</v>
      </c>
      <c r="H52" s="6">
        <f t="shared" si="1"/>
        <v>158787358.93430001</v>
      </c>
      <c r="I52" s="11"/>
      <c r="J52" s="124"/>
      <c r="K52" s="119"/>
      <c r="L52" s="12">
        <v>25</v>
      </c>
      <c r="M52" s="1" t="s">
        <v>507</v>
      </c>
      <c r="N52" s="5">
        <v>105658931.3865</v>
      </c>
      <c r="O52" s="5">
        <f t="shared" si="6"/>
        <v>-58259.97</v>
      </c>
      <c r="P52" s="5">
        <v>54459300.889399998</v>
      </c>
      <c r="Q52" s="6">
        <f t="shared" si="3"/>
        <v>160059972.30590001</v>
      </c>
    </row>
    <row r="53" spans="1:17" ht="25" customHeight="1" x14ac:dyDescent="0.25">
      <c r="A53" s="122"/>
      <c r="B53" s="119"/>
      <c r="C53" s="1">
        <v>6</v>
      </c>
      <c r="D53" s="1" t="s">
        <v>124</v>
      </c>
      <c r="E53" s="5">
        <v>88172113.2641</v>
      </c>
      <c r="F53" s="5">
        <f t="shared" si="8"/>
        <v>-58259.97</v>
      </c>
      <c r="G53" s="5">
        <v>48108154.583800003</v>
      </c>
      <c r="H53" s="6">
        <f t="shared" si="1"/>
        <v>136222007.8779</v>
      </c>
      <c r="I53" s="11"/>
      <c r="J53" s="124"/>
      <c r="K53" s="119"/>
      <c r="L53" s="12">
        <v>26</v>
      </c>
      <c r="M53" s="1" t="s">
        <v>508</v>
      </c>
      <c r="N53" s="5">
        <v>100225089.50480001</v>
      </c>
      <c r="O53" s="5">
        <f t="shared" si="6"/>
        <v>-58259.97</v>
      </c>
      <c r="P53" s="5">
        <v>53805710.748899996</v>
      </c>
      <c r="Q53" s="6">
        <f t="shared" si="3"/>
        <v>153972540.28369999</v>
      </c>
    </row>
    <row r="54" spans="1:17" ht="25" customHeight="1" x14ac:dyDescent="0.25">
      <c r="A54" s="122"/>
      <c r="B54" s="119"/>
      <c r="C54" s="1">
        <v>7</v>
      </c>
      <c r="D54" s="1" t="s">
        <v>125</v>
      </c>
      <c r="E54" s="5">
        <v>100002532.934</v>
      </c>
      <c r="F54" s="5">
        <f t="shared" si="8"/>
        <v>-58259.97</v>
      </c>
      <c r="G54" s="5">
        <v>55118935.220600002</v>
      </c>
      <c r="H54" s="6">
        <f t="shared" si="1"/>
        <v>155063208.1846</v>
      </c>
      <c r="I54" s="11"/>
      <c r="J54" s="124"/>
      <c r="K54" s="119"/>
      <c r="L54" s="12">
        <v>27</v>
      </c>
      <c r="M54" s="1" t="s">
        <v>509</v>
      </c>
      <c r="N54" s="5">
        <v>102330044.21170001</v>
      </c>
      <c r="O54" s="5">
        <f t="shared" si="6"/>
        <v>-58259.97</v>
      </c>
      <c r="P54" s="5">
        <v>53385059.5198</v>
      </c>
      <c r="Q54" s="6">
        <f t="shared" si="3"/>
        <v>155656843.7615</v>
      </c>
    </row>
    <row r="55" spans="1:17" ht="25" customHeight="1" x14ac:dyDescent="0.25">
      <c r="A55" s="122"/>
      <c r="B55" s="119"/>
      <c r="C55" s="1">
        <v>8</v>
      </c>
      <c r="D55" s="1" t="s">
        <v>126</v>
      </c>
      <c r="E55" s="5">
        <v>80126935.341000006</v>
      </c>
      <c r="F55" s="5">
        <f t="shared" si="8"/>
        <v>-58259.97</v>
      </c>
      <c r="G55" s="5">
        <v>44810784.640900001</v>
      </c>
      <c r="H55" s="6">
        <f t="shared" si="1"/>
        <v>124879460.01190001</v>
      </c>
      <c r="I55" s="11"/>
      <c r="J55" s="124"/>
      <c r="K55" s="119"/>
      <c r="L55" s="12">
        <v>28</v>
      </c>
      <c r="M55" s="1" t="s">
        <v>510</v>
      </c>
      <c r="N55" s="5">
        <v>86194088.346699998</v>
      </c>
      <c r="O55" s="5">
        <f t="shared" si="6"/>
        <v>-58259.97</v>
      </c>
      <c r="P55" s="5">
        <v>47039175.671800002</v>
      </c>
      <c r="Q55" s="6">
        <f t="shared" si="3"/>
        <v>133175004.0485</v>
      </c>
    </row>
    <row r="56" spans="1:17" ht="25" customHeight="1" x14ac:dyDescent="0.25">
      <c r="A56" s="122"/>
      <c r="B56" s="119"/>
      <c r="C56" s="1">
        <v>9</v>
      </c>
      <c r="D56" s="1" t="s">
        <v>127</v>
      </c>
      <c r="E56" s="5">
        <v>92990080.914100006</v>
      </c>
      <c r="F56" s="5">
        <f t="shared" si="8"/>
        <v>-58259.97</v>
      </c>
      <c r="G56" s="5">
        <v>51586101.580899999</v>
      </c>
      <c r="H56" s="6">
        <f t="shared" si="1"/>
        <v>144517922.52500001</v>
      </c>
      <c r="I56" s="11"/>
      <c r="J56" s="124"/>
      <c r="K56" s="119"/>
      <c r="L56" s="12">
        <v>29</v>
      </c>
      <c r="M56" s="1" t="s">
        <v>511</v>
      </c>
      <c r="N56" s="5">
        <v>103136679.9895</v>
      </c>
      <c r="O56" s="5">
        <f t="shared" si="6"/>
        <v>-58259.97</v>
      </c>
      <c r="P56" s="5">
        <v>53229181.454700001</v>
      </c>
      <c r="Q56" s="6">
        <f t="shared" si="3"/>
        <v>156307601.47420001</v>
      </c>
    </row>
    <row r="57" spans="1:17" ht="25" customHeight="1" x14ac:dyDescent="0.25">
      <c r="A57" s="122"/>
      <c r="B57" s="119"/>
      <c r="C57" s="1">
        <v>10</v>
      </c>
      <c r="D57" s="1" t="s">
        <v>128</v>
      </c>
      <c r="E57" s="5">
        <v>101168903.07179999</v>
      </c>
      <c r="F57" s="5">
        <f t="shared" si="8"/>
        <v>-58259.97</v>
      </c>
      <c r="G57" s="5">
        <v>57353480.215499997</v>
      </c>
      <c r="H57" s="6">
        <f t="shared" si="1"/>
        <v>158464123.31729999</v>
      </c>
      <c r="I57" s="11"/>
      <c r="J57" s="124"/>
      <c r="K57" s="119"/>
      <c r="L57" s="12">
        <v>30</v>
      </c>
      <c r="M57" s="1" t="s">
        <v>512</v>
      </c>
      <c r="N57" s="5">
        <v>93035493.059100002</v>
      </c>
      <c r="O57" s="5">
        <f t="shared" si="6"/>
        <v>-58259.97</v>
      </c>
      <c r="P57" s="5">
        <v>51256555.518399999</v>
      </c>
      <c r="Q57" s="6">
        <f t="shared" si="3"/>
        <v>144233788.60750002</v>
      </c>
    </row>
    <row r="58" spans="1:17" ht="25" customHeight="1" x14ac:dyDescent="0.25">
      <c r="A58" s="122"/>
      <c r="B58" s="119"/>
      <c r="C58" s="1">
        <v>11</v>
      </c>
      <c r="D58" s="1" t="s">
        <v>129</v>
      </c>
      <c r="E58" s="5">
        <v>77862389.239399999</v>
      </c>
      <c r="F58" s="5">
        <f t="shared" si="8"/>
        <v>-58259.97</v>
      </c>
      <c r="G58" s="5">
        <v>44542828.051600002</v>
      </c>
      <c r="H58" s="6">
        <f t="shared" si="1"/>
        <v>122346957.32100001</v>
      </c>
      <c r="I58" s="11"/>
      <c r="J58" s="124"/>
      <c r="K58" s="119"/>
      <c r="L58" s="12">
        <v>31</v>
      </c>
      <c r="M58" s="1" t="s">
        <v>513</v>
      </c>
      <c r="N58" s="5">
        <v>96392926.414800003</v>
      </c>
      <c r="O58" s="5">
        <f t="shared" si="6"/>
        <v>-58259.97</v>
      </c>
      <c r="P58" s="5">
        <v>49314227.008900002</v>
      </c>
      <c r="Q58" s="6">
        <f t="shared" si="3"/>
        <v>145648893.45370001</v>
      </c>
    </row>
    <row r="59" spans="1:17" ht="25" customHeight="1" x14ac:dyDescent="0.25">
      <c r="A59" s="122"/>
      <c r="B59" s="119"/>
      <c r="C59" s="1">
        <v>12</v>
      </c>
      <c r="D59" s="1" t="s">
        <v>130</v>
      </c>
      <c r="E59" s="5">
        <v>92097215.101600006</v>
      </c>
      <c r="F59" s="5">
        <f t="shared" si="8"/>
        <v>-58259.97</v>
      </c>
      <c r="G59" s="5">
        <v>51015609.817299999</v>
      </c>
      <c r="H59" s="6">
        <f t="shared" si="1"/>
        <v>143054564.94890001</v>
      </c>
      <c r="I59" s="11"/>
      <c r="J59" s="124"/>
      <c r="K59" s="119"/>
      <c r="L59" s="12">
        <v>32</v>
      </c>
      <c r="M59" s="1" t="s">
        <v>514</v>
      </c>
      <c r="N59" s="5">
        <v>103427631.244</v>
      </c>
      <c r="O59" s="5">
        <f t="shared" si="6"/>
        <v>-58259.97</v>
      </c>
      <c r="P59" s="5">
        <v>54553596.141400002</v>
      </c>
      <c r="Q59" s="6">
        <f t="shared" si="3"/>
        <v>157922967.4154</v>
      </c>
    </row>
    <row r="60" spans="1:17" ht="25" customHeight="1" x14ac:dyDescent="0.25">
      <c r="A60" s="122"/>
      <c r="B60" s="119"/>
      <c r="C60" s="1">
        <v>13</v>
      </c>
      <c r="D60" s="1" t="s">
        <v>131</v>
      </c>
      <c r="E60" s="5">
        <v>92123181.277400002</v>
      </c>
      <c r="F60" s="5">
        <f t="shared" si="8"/>
        <v>-58259.97</v>
      </c>
      <c r="G60" s="5">
        <v>51028672.838299997</v>
      </c>
      <c r="H60" s="6">
        <f t="shared" si="1"/>
        <v>143093594.14570001</v>
      </c>
      <c r="I60" s="11"/>
      <c r="J60" s="124"/>
      <c r="K60" s="119"/>
      <c r="L60" s="12">
        <v>33</v>
      </c>
      <c r="M60" s="1" t="s">
        <v>515</v>
      </c>
      <c r="N60" s="5">
        <v>100240857.8769</v>
      </c>
      <c r="O60" s="5">
        <f t="shared" si="6"/>
        <v>-58259.97</v>
      </c>
      <c r="P60" s="5">
        <v>49450016.562799998</v>
      </c>
      <c r="Q60" s="6">
        <f t="shared" si="3"/>
        <v>149632614.46970001</v>
      </c>
    </row>
    <row r="61" spans="1:17" ht="25" customHeight="1" x14ac:dyDescent="0.25">
      <c r="A61" s="122"/>
      <c r="B61" s="119"/>
      <c r="C61" s="1">
        <v>14</v>
      </c>
      <c r="D61" s="1" t="s">
        <v>132</v>
      </c>
      <c r="E61" s="5">
        <v>95011357.171299994</v>
      </c>
      <c r="F61" s="5">
        <f t="shared" si="8"/>
        <v>-58259.97</v>
      </c>
      <c r="G61" s="5">
        <v>52242106.733599998</v>
      </c>
      <c r="H61" s="6">
        <f t="shared" si="1"/>
        <v>147195203.93489999</v>
      </c>
      <c r="I61" s="11"/>
      <c r="J61" s="125"/>
      <c r="K61" s="120"/>
      <c r="L61" s="12">
        <v>34</v>
      </c>
      <c r="M61" s="1" t="s">
        <v>516</v>
      </c>
      <c r="N61" s="5">
        <v>98244265.254999995</v>
      </c>
      <c r="O61" s="5">
        <f>-58259.97</f>
        <v>-58259.97</v>
      </c>
      <c r="P61" s="5">
        <v>51366219.030400001</v>
      </c>
      <c r="Q61" s="6">
        <f t="shared" si="3"/>
        <v>149552224.3154</v>
      </c>
    </row>
    <row r="62" spans="1:17" ht="25" customHeight="1" x14ac:dyDescent="0.3">
      <c r="A62" s="122"/>
      <c r="B62" s="119"/>
      <c r="C62" s="1">
        <v>15</v>
      </c>
      <c r="D62" s="1" t="s">
        <v>133</v>
      </c>
      <c r="E62" s="5">
        <v>86802185.782600001</v>
      </c>
      <c r="F62" s="5">
        <f t="shared" si="8"/>
        <v>-58259.97</v>
      </c>
      <c r="G62" s="5">
        <v>47425145.202799998</v>
      </c>
      <c r="H62" s="6">
        <f t="shared" si="1"/>
        <v>134169071.01539999</v>
      </c>
      <c r="I62" s="11"/>
      <c r="J62" s="18"/>
      <c r="K62" s="107" t="s">
        <v>878</v>
      </c>
      <c r="L62" s="108"/>
      <c r="M62" s="109"/>
      <c r="N62" s="14">
        <f>SUM(N28:N61)</f>
        <v>3488653241.9938006</v>
      </c>
      <c r="O62" s="14">
        <f t="shared" ref="O62:Q62" si="9">SUM(O28:O61)</f>
        <v>-1980838.9799999993</v>
      </c>
      <c r="P62" s="14">
        <f t="shared" si="9"/>
        <v>1804775749.8692997</v>
      </c>
      <c r="Q62" s="14">
        <f t="shared" si="9"/>
        <v>5291448152.8830996</v>
      </c>
    </row>
    <row r="63" spans="1:17" ht="25" customHeight="1" x14ac:dyDescent="0.25">
      <c r="A63" s="122"/>
      <c r="B63" s="119"/>
      <c r="C63" s="1">
        <v>16</v>
      </c>
      <c r="D63" s="1" t="s">
        <v>134</v>
      </c>
      <c r="E63" s="5">
        <v>88629404.413200006</v>
      </c>
      <c r="F63" s="5">
        <f t="shared" si="8"/>
        <v>-58259.97</v>
      </c>
      <c r="G63" s="5">
        <v>50480904.1448</v>
      </c>
      <c r="H63" s="6">
        <f t="shared" si="1"/>
        <v>139052048.588</v>
      </c>
      <c r="I63" s="11"/>
      <c r="J63" s="123">
        <v>21</v>
      </c>
      <c r="K63" s="118" t="s">
        <v>64</v>
      </c>
      <c r="L63" s="12">
        <v>1</v>
      </c>
      <c r="M63" s="1" t="s">
        <v>517</v>
      </c>
      <c r="N63" s="5">
        <v>78660630.965900004</v>
      </c>
      <c r="O63" s="5">
        <f t="shared" ref="O63:O82" si="10">-58259.97</f>
        <v>-58259.97</v>
      </c>
      <c r="P63" s="5">
        <v>40619748.546700001</v>
      </c>
      <c r="Q63" s="6">
        <f t="shared" si="3"/>
        <v>119222119.54260001</v>
      </c>
    </row>
    <row r="64" spans="1:17" ht="25" customHeight="1" x14ac:dyDescent="0.25">
      <c r="A64" s="122"/>
      <c r="B64" s="119"/>
      <c r="C64" s="1">
        <v>17</v>
      </c>
      <c r="D64" s="1" t="s">
        <v>135</v>
      </c>
      <c r="E64" s="5">
        <v>82730280.6479</v>
      </c>
      <c r="F64" s="5">
        <f t="shared" si="8"/>
        <v>-58259.97</v>
      </c>
      <c r="G64" s="5">
        <v>47953813.344700001</v>
      </c>
      <c r="H64" s="6">
        <f t="shared" si="1"/>
        <v>130625834.0226</v>
      </c>
      <c r="I64" s="11"/>
      <c r="J64" s="124"/>
      <c r="K64" s="119"/>
      <c r="L64" s="12">
        <v>2</v>
      </c>
      <c r="M64" s="1" t="s">
        <v>518</v>
      </c>
      <c r="N64" s="5">
        <v>128528356.0799</v>
      </c>
      <c r="O64" s="5">
        <f t="shared" si="10"/>
        <v>-58259.97</v>
      </c>
      <c r="P64" s="5">
        <v>53579253.285400003</v>
      </c>
      <c r="Q64" s="6">
        <f t="shared" si="3"/>
        <v>182049349.3953</v>
      </c>
    </row>
    <row r="65" spans="1:17" ht="25" customHeight="1" x14ac:dyDescent="0.25">
      <c r="A65" s="122"/>
      <c r="B65" s="119"/>
      <c r="C65" s="1">
        <v>18</v>
      </c>
      <c r="D65" s="1" t="s">
        <v>136</v>
      </c>
      <c r="E65" s="5">
        <v>102784481.1453</v>
      </c>
      <c r="F65" s="5">
        <f t="shared" si="8"/>
        <v>-58259.97</v>
      </c>
      <c r="G65" s="5">
        <v>56079671.0132</v>
      </c>
      <c r="H65" s="6">
        <f t="shared" si="1"/>
        <v>158805892.18849999</v>
      </c>
      <c r="I65" s="11"/>
      <c r="J65" s="124"/>
      <c r="K65" s="119"/>
      <c r="L65" s="12">
        <v>3</v>
      </c>
      <c r="M65" s="1" t="s">
        <v>519</v>
      </c>
      <c r="N65" s="5">
        <v>108258374.5318</v>
      </c>
      <c r="O65" s="5">
        <f t="shared" si="10"/>
        <v>-58259.97</v>
      </c>
      <c r="P65" s="5">
        <v>54836596.494800001</v>
      </c>
      <c r="Q65" s="6">
        <f t="shared" si="3"/>
        <v>163036711.0566</v>
      </c>
    </row>
    <row r="66" spans="1:17" ht="25" customHeight="1" x14ac:dyDescent="0.25">
      <c r="A66" s="122"/>
      <c r="B66" s="119"/>
      <c r="C66" s="1">
        <v>19</v>
      </c>
      <c r="D66" s="1" t="s">
        <v>137</v>
      </c>
      <c r="E66" s="5">
        <v>85766039.3838</v>
      </c>
      <c r="F66" s="5">
        <f t="shared" si="8"/>
        <v>-58259.97</v>
      </c>
      <c r="G66" s="5">
        <v>48458660.683600001</v>
      </c>
      <c r="H66" s="6">
        <f t="shared" si="1"/>
        <v>134166440.09740001</v>
      </c>
      <c r="I66" s="11"/>
      <c r="J66" s="124"/>
      <c r="K66" s="119"/>
      <c r="L66" s="12">
        <v>4</v>
      </c>
      <c r="M66" s="1" t="s">
        <v>520</v>
      </c>
      <c r="N66" s="5">
        <v>89385519.591499999</v>
      </c>
      <c r="O66" s="5">
        <f t="shared" si="10"/>
        <v>-58259.97</v>
      </c>
      <c r="P66" s="5">
        <v>46252654.906900004</v>
      </c>
      <c r="Q66" s="6">
        <f t="shared" si="3"/>
        <v>135579914.5284</v>
      </c>
    </row>
    <row r="67" spans="1:17" ht="25" customHeight="1" x14ac:dyDescent="0.25">
      <c r="A67" s="122"/>
      <c r="B67" s="119"/>
      <c r="C67" s="1">
        <v>20</v>
      </c>
      <c r="D67" s="1" t="s">
        <v>138</v>
      </c>
      <c r="E67" s="5">
        <v>90240173.421200007</v>
      </c>
      <c r="F67" s="5">
        <f t="shared" si="8"/>
        <v>-58259.97</v>
      </c>
      <c r="G67" s="5">
        <v>50612412.540600002</v>
      </c>
      <c r="H67" s="6">
        <f t="shared" si="1"/>
        <v>140794325.99180001</v>
      </c>
      <c r="I67" s="11"/>
      <c r="J67" s="124"/>
      <c r="K67" s="119"/>
      <c r="L67" s="12">
        <v>5</v>
      </c>
      <c r="M67" s="1" t="s">
        <v>521</v>
      </c>
      <c r="N67" s="5">
        <v>119044087.75560001</v>
      </c>
      <c r="O67" s="5">
        <f t="shared" si="10"/>
        <v>-58259.97</v>
      </c>
      <c r="P67" s="5">
        <v>59483628.979999997</v>
      </c>
      <c r="Q67" s="6">
        <f t="shared" si="3"/>
        <v>178469456.7656</v>
      </c>
    </row>
    <row r="68" spans="1:17" ht="25" customHeight="1" x14ac:dyDescent="0.25">
      <c r="A68" s="122"/>
      <c r="B68" s="119"/>
      <c r="C68" s="1">
        <v>21</v>
      </c>
      <c r="D68" s="1" t="s">
        <v>139</v>
      </c>
      <c r="E68" s="5">
        <v>93862887.193800002</v>
      </c>
      <c r="F68" s="5">
        <f t="shared" si="8"/>
        <v>-58259.97</v>
      </c>
      <c r="G68" s="5">
        <v>52813366.910099998</v>
      </c>
      <c r="H68" s="6">
        <f t="shared" si="1"/>
        <v>146617994.13389999</v>
      </c>
      <c r="I68" s="11"/>
      <c r="J68" s="124"/>
      <c r="K68" s="119"/>
      <c r="L68" s="12">
        <v>6</v>
      </c>
      <c r="M68" s="1" t="s">
        <v>522</v>
      </c>
      <c r="N68" s="5">
        <v>145643240.0936</v>
      </c>
      <c r="O68" s="5">
        <f t="shared" si="10"/>
        <v>-58259.97</v>
      </c>
      <c r="P68" s="5">
        <v>62843020.829000004</v>
      </c>
      <c r="Q68" s="6">
        <f t="shared" si="3"/>
        <v>208428000.9526</v>
      </c>
    </row>
    <row r="69" spans="1:17" ht="25" customHeight="1" x14ac:dyDescent="0.25">
      <c r="A69" s="122"/>
      <c r="B69" s="119"/>
      <c r="C69" s="1">
        <v>22</v>
      </c>
      <c r="D69" s="1" t="s">
        <v>140</v>
      </c>
      <c r="E69" s="5">
        <v>80677608.229499996</v>
      </c>
      <c r="F69" s="5">
        <f t="shared" si="8"/>
        <v>-58259.97</v>
      </c>
      <c r="G69" s="5">
        <v>47958753.142499998</v>
      </c>
      <c r="H69" s="6">
        <f t="shared" si="1"/>
        <v>128578101.402</v>
      </c>
      <c r="I69" s="11"/>
      <c r="J69" s="124"/>
      <c r="K69" s="119"/>
      <c r="L69" s="12">
        <v>7</v>
      </c>
      <c r="M69" s="1" t="s">
        <v>523</v>
      </c>
      <c r="N69" s="5">
        <v>99222709.071600005</v>
      </c>
      <c r="O69" s="5">
        <f t="shared" si="10"/>
        <v>-58259.97</v>
      </c>
      <c r="P69" s="5">
        <v>46710848.599600002</v>
      </c>
      <c r="Q69" s="6">
        <f t="shared" si="3"/>
        <v>145875297.70120001</v>
      </c>
    </row>
    <row r="70" spans="1:17" ht="25" customHeight="1" x14ac:dyDescent="0.25">
      <c r="A70" s="122"/>
      <c r="B70" s="119"/>
      <c r="C70" s="1">
        <v>23</v>
      </c>
      <c r="D70" s="1" t="s">
        <v>141</v>
      </c>
      <c r="E70" s="5">
        <v>84243117.398100004</v>
      </c>
      <c r="F70" s="5">
        <f t="shared" si="8"/>
        <v>-58259.97</v>
      </c>
      <c r="G70" s="5">
        <v>50079133.920699999</v>
      </c>
      <c r="H70" s="6">
        <f t="shared" si="1"/>
        <v>134263991.3488</v>
      </c>
      <c r="I70" s="11"/>
      <c r="J70" s="124"/>
      <c r="K70" s="119"/>
      <c r="L70" s="12">
        <v>8</v>
      </c>
      <c r="M70" s="1" t="s">
        <v>524</v>
      </c>
      <c r="N70" s="5">
        <v>105409717.8644</v>
      </c>
      <c r="O70" s="5">
        <f t="shared" si="10"/>
        <v>-58259.97</v>
      </c>
      <c r="P70" s="5">
        <v>49214996.783100002</v>
      </c>
      <c r="Q70" s="6">
        <f t="shared" si="3"/>
        <v>154566454.67750001</v>
      </c>
    </row>
    <row r="71" spans="1:17" ht="25" customHeight="1" x14ac:dyDescent="0.25">
      <c r="A71" s="122"/>
      <c r="B71" s="119"/>
      <c r="C71" s="1">
        <v>24</v>
      </c>
      <c r="D71" s="1" t="s">
        <v>142</v>
      </c>
      <c r="E71" s="5">
        <v>86288645.202800006</v>
      </c>
      <c r="F71" s="5">
        <f t="shared" si="8"/>
        <v>-58259.97</v>
      </c>
      <c r="G71" s="5">
        <v>46136955.700199999</v>
      </c>
      <c r="H71" s="6">
        <f t="shared" si="1"/>
        <v>132367340.933</v>
      </c>
      <c r="I71" s="11"/>
      <c r="J71" s="124"/>
      <c r="K71" s="119"/>
      <c r="L71" s="12">
        <v>9</v>
      </c>
      <c r="M71" s="1" t="s">
        <v>525</v>
      </c>
      <c r="N71" s="5">
        <v>130951958.27590001</v>
      </c>
      <c r="O71" s="5">
        <f t="shared" si="10"/>
        <v>-58259.97</v>
      </c>
      <c r="P71" s="5">
        <v>62489880.170299999</v>
      </c>
      <c r="Q71" s="6">
        <f t="shared" si="3"/>
        <v>193383578.47620001</v>
      </c>
    </row>
    <row r="72" spans="1:17" ht="25" customHeight="1" x14ac:dyDescent="0.25">
      <c r="A72" s="122"/>
      <c r="B72" s="119"/>
      <c r="C72" s="1">
        <v>25</v>
      </c>
      <c r="D72" s="1" t="s">
        <v>143</v>
      </c>
      <c r="E72" s="5">
        <v>101667139.23989999</v>
      </c>
      <c r="F72" s="5">
        <f t="shared" si="8"/>
        <v>-58259.97</v>
      </c>
      <c r="G72" s="5">
        <v>55488871.1919</v>
      </c>
      <c r="H72" s="6">
        <f t="shared" si="1"/>
        <v>157097750.46179998</v>
      </c>
      <c r="I72" s="11"/>
      <c r="J72" s="124"/>
      <c r="K72" s="119"/>
      <c r="L72" s="12">
        <v>10</v>
      </c>
      <c r="M72" s="1" t="s">
        <v>526</v>
      </c>
      <c r="N72" s="5">
        <v>91182812.657800004</v>
      </c>
      <c r="O72" s="5">
        <f t="shared" si="10"/>
        <v>-58259.97</v>
      </c>
      <c r="P72" s="5">
        <v>46683515.0515</v>
      </c>
      <c r="Q72" s="6">
        <f t="shared" si="3"/>
        <v>137808067.73930001</v>
      </c>
    </row>
    <row r="73" spans="1:17" ht="25" customHeight="1" x14ac:dyDescent="0.25">
      <c r="A73" s="122"/>
      <c r="B73" s="119"/>
      <c r="C73" s="1">
        <v>26</v>
      </c>
      <c r="D73" s="1" t="s">
        <v>144</v>
      </c>
      <c r="E73" s="5">
        <v>75732534.028699994</v>
      </c>
      <c r="F73" s="5">
        <f t="shared" si="8"/>
        <v>-58259.97</v>
      </c>
      <c r="G73" s="5">
        <v>42384575.490000002</v>
      </c>
      <c r="H73" s="6">
        <f t="shared" ref="H73:H136" si="11">E73+F73+G73</f>
        <v>118058849.5487</v>
      </c>
      <c r="I73" s="11"/>
      <c r="J73" s="124"/>
      <c r="K73" s="119"/>
      <c r="L73" s="12">
        <v>11</v>
      </c>
      <c r="M73" s="1" t="s">
        <v>527</v>
      </c>
      <c r="N73" s="5">
        <v>96312847.509200007</v>
      </c>
      <c r="O73" s="5">
        <f t="shared" si="10"/>
        <v>-58259.97</v>
      </c>
      <c r="P73" s="5">
        <v>49955527.365500003</v>
      </c>
      <c r="Q73" s="6">
        <f t="shared" ref="Q73:Q136" si="12">N73+O73+P73</f>
        <v>146210114.90470001</v>
      </c>
    </row>
    <row r="74" spans="1:17" ht="25" customHeight="1" x14ac:dyDescent="0.25">
      <c r="A74" s="122"/>
      <c r="B74" s="119"/>
      <c r="C74" s="1">
        <v>27</v>
      </c>
      <c r="D74" s="1" t="s">
        <v>145</v>
      </c>
      <c r="E74" s="5">
        <v>92924437.712300003</v>
      </c>
      <c r="F74" s="5">
        <f t="shared" si="8"/>
        <v>-58259.97</v>
      </c>
      <c r="G74" s="5">
        <v>50480904.1448</v>
      </c>
      <c r="H74" s="6">
        <f t="shared" si="11"/>
        <v>143347081.88710001</v>
      </c>
      <c r="I74" s="11"/>
      <c r="J74" s="124"/>
      <c r="K74" s="119"/>
      <c r="L74" s="12">
        <v>12</v>
      </c>
      <c r="M74" s="1" t="s">
        <v>528</v>
      </c>
      <c r="N74" s="5">
        <v>106254005.69050001</v>
      </c>
      <c r="O74" s="5">
        <f t="shared" si="10"/>
        <v>-58259.97</v>
      </c>
      <c r="P74" s="5">
        <v>54602559.850599997</v>
      </c>
      <c r="Q74" s="6">
        <f t="shared" si="12"/>
        <v>160798305.5711</v>
      </c>
    </row>
    <row r="75" spans="1:17" ht="25" customHeight="1" x14ac:dyDescent="0.25">
      <c r="A75" s="122"/>
      <c r="B75" s="119"/>
      <c r="C75" s="1">
        <v>28</v>
      </c>
      <c r="D75" s="1" t="s">
        <v>146</v>
      </c>
      <c r="E75" s="5">
        <v>75759503.310000002</v>
      </c>
      <c r="F75" s="5">
        <f t="shared" si="8"/>
        <v>-58259.97</v>
      </c>
      <c r="G75" s="5">
        <v>43528742.442299999</v>
      </c>
      <c r="H75" s="6">
        <f t="shared" si="11"/>
        <v>119229985.7823</v>
      </c>
      <c r="I75" s="11"/>
      <c r="J75" s="124"/>
      <c r="K75" s="119"/>
      <c r="L75" s="12">
        <v>13</v>
      </c>
      <c r="M75" s="1" t="s">
        <v>529</v>
      </c>
      <c r="N75" s="5">
        <v>88426541.994200006</v>
      </c>
      <c r="O75" s="5">
        <f t="shared" si="10"/>
        <v>-58259.97</v>
      </c>
      <c r="P75" s="5">
        <v>42752643.479400001</v>
      </c>
      <c r="Q75" s="6">
        <f t="shared" si="12"/>
        <v>131120925.5036</v>
      </c>
    </row>
    <row r="76" spans="1:17" ht="25" customHeight="1" x14ac:dyDescent="0.25">
      <c r="A76" s="122"/>
      <c r="B76" s="119"/>
      <c r="C76" s="1">
        <v>29</v>
      </c>
      <c r="D76" s="1" t="s">
        <v>147</v>
      </c>
      <c r="E76" s="5">
        <v>98802554.528799996</v>
      </c>
      <c r="F76" s="5">
        <f t="shared" si="8"/>
        <v>-58259.97</v>
      </c>
      <c r="G76" s="5">
        <v>49522254.044600002</v>
      </c>
      <c r="H76" s="6">
        <f t="shared" si="11"/>
        <v>148266548.60339999</v>
      </c>
      <c r="I76" s="11"/>
      <c r="J76" s="124"/>
      <c r="K76" s="119"/>
      <c r="L76" s="12">
        <v>14</v>
      </c>
      <c r="M76" s="1" t="s">
        <v>530</v>
      </c>
      <c r="N76" s="5">
        <v>101475235.8801</v>
      </c>
      <c r="O76" s="5">
        <f t="shared" si="10"/>
        <v>-58259.97</v>
      </c>
      <c r="P76" s="5">
        <v>50349174.366400003</v>
      </c>
      <c r="Q76" s="6">
        <f t="shared" si="12"/>
        <v>151766150.27649999</v>
      </c>
    </row>
    <row r="77" spans="1:17" ht="25" customHeight="1" x14ac:dyDescent="0.25">
      <c r="A77" s="122"/>
      <c r="B77" s="119"/>
      <c r="C77" s="1">
        <v>30</v>
      </c>
      <c r="D77" s="1" t="s">
        <v>148</v>
      </c>
      <c r="E77" s="5">
        <v>81754249.929199994</v>
      </c>
      <c r="F77" s="5">
        <f t="shared" si="8"/>
        <v>-58259.97</v>
      </c>
      <c r="G77" s="5">
        <v>44347431.603799999</v>
      </c>
      <c r="H77" s="6">
        <f t="shared" si="11"/>
        <v>126043421.56299999</v>
      </c>
      <c r="I77" s="11"/>
      <c r="J77" s="124"/>
      <c r="K77" s="119"/>
      <c r="L77" s="12">
        <v>15</v>
      </c>
      <c r="M77" s="1" t="s">
        <v>531</v>
      </c>
      <c r="N77" s="5">
        <v>117397239.4339</v>
      </c>
      <c r="O77" s="5">
        <f t="shared" si="10"/>
        <v>-58259.97</v>
      </c>
      <c r="P77" s="5">
        <v>52663304.993100002</v>
      </c>
      <c r="Q77" s="6">
        <f t="shared" si="12"/>
        <v>170002284.45700002</v>
      </c>
    </row>
    <row r="78" spans="1:17" ht="25" customHeight="1" x14ac:dyDescent="0.25">
      <c r="A78" s="122"/>
      <c r="B78" s="120"/>
      <c r="C78" s="1">
        <v>31</v>
      </c>
      <c r="D78" s="1" t="s">
        <v>149</v>
      </c>
      <c r="E78" s="5">
        <v>123575535.40019999</v>
      </c>
      <c r="F78" s="5">
        <f t="shared" si="8"/>
        <v>-58259.97</v>
      </c>
      <c r="G78" s="5">
        <v>70518919.6373</v>
      </c>
      <c r="H78" s="6">
        <f t="shared" si="11"/>
        <v>194036195.0675</v>
      </c>
      <c r="I78" s="11"/>
      <c r="J78" s="124"/>
      <c r="K78" s="119"/>
      <c r="L78" s="12">
        <v>16</v>
      </c>
      <c r="M78" s="1" t="s">
        <v>532</v>
      </c>
      <c r="N78" s="5">
        <v>94057939.224299997</v>
      </c>
      <c r="O78" s="5">
        <f t="shared" si="10"/>
        <v>-58259.97</v>
      </c>
      <c r="P78" s="5">
        <v>47073649.307400003</v>
      </c>
      <c r="Q78" s="6">
        <f t="shared" si="12"/>
        <v>141073328.56169999</v>
      </c>
    </row>
    <row r="79" spans="1:17" ht="25" customHeight="1" x14ac:dyDescent="0.3">
      <c r="A79" s="1"/>
      <c r="B79" s="107" t="s">
        <v>861</v>
      </c>
      <c r="C79" s="108"/>
      <c r="D79" s="109"/>
      <c r="E79" s="14">
        <f>SUM(E48:E78)</f>
        <v>2796052608.3155994</v>
      </c>
      <c r="F79" s="14">
        <f t="shared" ref="F79:H79" si="13">SUM(F48:F78)</f>
        <v>-1806059.0699999994</v>
      </c>
      <c r="G79" s="14">
        <f t="shared" si="13"/>
        <v>1562952417.4117002</v>
      </c>
      <c r="H79" s="14">
        <f t="shared" si="13"/>
        <v>4357198966.6573009</v>
      </c>
      <c r="I79" s="11"/>
      <c r="J79" s="124"/>
      <c r="K79" s="119"/>
      <c r="L79" s="12">
        <v>17</v>
      </c>
      <c r="M79" s="1" t="s">
        <v>533</v>
      </c>
      <c r="N79" s="5">
        <v>92691165.965399995</v>
      </c>
      <c r="O79" s="5">
        <f t="shared" si="10"/>
        <v>-58259.97</v>
      </c>
      <c r="P79" s="5">
        <v>43250355.554799996</v>
      </c>
      <c r="Q79" s="6">
        <f t="shared" si="12"/>
        <v>135883261.55019999</v>
      </c>
    </row>
    <row r="80" spans="1:17" ht="25" customHeight="1" x14ac:dyDescent="0.25">
      <c r="A80" s="122">
        <v>4</v>
      </c>
      <c r="B80" s="118" t="s">
        <v>47</v>
      </c>
      <c r="C80" s="1">
        <v>1</v>
      </c>
      <c r="D80" s="1" t="s">
        <v>150</v>
      </c>
      <c r="E80" s="5">
        <v>138995008.28459999</v>
      </c>
      <c r="F80" s="5">
        <f t="shared" ref="F80:F99" si="14">-58259.97</f>
        <v>-58259.97</v>
      </c>
      <c r="G80" s="5">
        <v>74997839.783399999</v>
      </c>
      <c r="H80" s="6">
        <f t="shared" si="11"/>
        <v>213934588.09799999</v>
      </c>
      <c r="I80" s="11"/>
      <c r="J80" s="124"/>
      <c r="K80" s="119"/>
      <c r="L80" s="12">
        <v>18</v>
      </c>
      <c r="M80" s="1" t="s">
        <v>534</v>
      </c>
      <c r="N80" s="5">
        <v>96190192.347200006</v>
      </c>
      <c r="O80" s="5">
        <f t="shared" si="10"/>
        <v>-58259.97</v>
      </c>
      <c r="P80" s="5">
        <v>47334909.726300001</v>
      </c>
      <c r="Q80" s="6">
        <f t="shared" si="12"/>
        <v>143466842.10350001</v>
      </c>
    </row>
    <row r="81" spans="1:17" ht="25" customHeight="1" x14ac:dyDescent="0.25">
      <c r="A81" s="122"/>
      <c r="B81" s="119"/>
      <c r="C81" s="1">
        <v>2</v>
      </c>
      <c r="D81" s="1" t="s">
        <v>151</v>
      </c>
      <c r="E81" s="5">
        <v>91411028.238999993</v>
      </c>
      <c r="F81" s="5">
        <f t="shared" si="14"/>
        <v>-58259.97</v>
      </c>
      <c r="G81" s="5">
        <v>51194490.832900003</v>
      </c>
      <c r="H81" s="6">
        <f t="shared" si="11"/>
        <v>142547259.10189998</v>
      </c>
      <c r="I81" s="11"/>
      <c r="J81" s="124"/>
      <c r="K81" s="119"/>
      <c r="L81" s="12">
        <v>19</v>
      </c>
      <c r="M81" s="1" t="s">
        <v>535</v>
      </c>
      <c r="N81" s="5">
        <v>116377264.52760001</v>
      </c>
      <c r="O81" s="5">
        <f t="shared" si="10"/>
        <v>-58259.97</v>
      </c>
      <c r="P81" s="5">
        <v>49868916.2434</v>
      </c>
      <c r="Q81" s="6">
        <f t="shared" si="12"/>
        <v>166187920.801</v>
      </c>
    </row>
    <row r="82" spans="1:17" ht="25" customHeight="1" x14ac:dyDescent="0.25">
      <c r="A82" s="122"/>
      <c r="B82" s="119"/>
      <c r="C82" s="1">
        <v>3</v>
      </c>
      <c r="D82" s="1" t="s">
        <v>152</v>
      </c>
      <c r="E82" s="5">
        <v>94036097.748400003</v>
      </c>
      <c r="F82" s="5">
        <f t="shared" si="14"/>
        <v>-58259.97</v>
      </c>
      <c r="G82" s="5">
        <v>52740647.5559</v>
      </c>
      <c r="H82" s="6">
        <f t="shared" si="11"/>
        <v>146718485.33430001</v>
      </c>
      <c r="I82" s="11"/>
      <c r="J82" s="124"/>
      <c r="K82" s="119"/>
      <c r="L82" s="12">
        <v>20</v>
      </c>
      <c r="M82" s="1" t="s">
        <v>536</v>
      </c>
      <c r="N82" s="5">
        <v>89427882.144600004</v>
      </c>
      <c r="O82" s="5">
        <f t="shared" si="10"/>
        <v>-58259.97</v>
      </c>
      <c r="P82" s="5">
        <v>44330524.6818</v>
      </c>
      <c r="Q82" s="6">
        <f t="shared" si="12"/>
        <v>133700146.85640001</v>
      </c>
    </row>
    <row r="83" spans="1:17" ht="25" customHeight="1" x14ac:dyDescent="0.25">
      <c r="A83" s="122"/>
      <c r="B83" s="119"/>
      <c r="C83" s="1">
        <v>4</v>
      </c>
      <c r="D83" s="1" t="s">
        <v>153</v>
      </c>
      <c r="E83" s="5">
        <v>113660969.31829999</v>
      </c>
      <c r="F83" s="5">
        <f t="shared" si="14"/>
        <v>-58259.97</v>
      </c>
      <c r="G83" s="5">
        <v>65648449.077200003</v>
      </c>
      <c r="H83" s="6">
        <f t="shared" si="11"/>
        <v>179251158.42550001</v>
      </c>
      <c r="I83" s="11"/>
      <c r="J83" s="125"/>
      <c r="K83" s="120"/>
      <c r="L83" s="12">
        <v>21</v>
      </c>
      <c r="M83" s="1" t="s">
        <v>537</v>
      </c>
      <c r="N83" s="5">
        <v>106816943.1177</v>
      </c>
      <c r="O83" s="5">
        <f>-58259.97</f>
        <v>-58259.97</v>
      </c>
      <c r="P83" s="5">
        <v>51550313.653800003</v>
      </c>
      <c r="Q83" s="6">
        <f t="shared" si="12"/>
        <v>158308996.80149999</v>
      </c>
    </row>
    <row r="84" spans="1:17" ht="25" customHeight="1" x14ac:dyDescent="0.3">
      <c r="A84" s="122"/>
      <c r="B84" s="119"/>
      <c r="C84" s="1">
        <v>5</v>
      </c>
      <c r="D84" s="1" t="s">
        <v>154</v>
      </c>
      <c r="E84" s="5">
        <v>86321808.392700002</v>
      </c>
      <c r="F84" s="5">
        <f t="shared" si="14"/>
        <v>-58259.97</v>
      </c>
      <c r="G84" s="5">
        <v>46724193.336999997</v>
      </c>
      <c r="H84" s="6">
        <f t="shared" si="11"/>
        <v>132987741.7597</v>
      </c>
      <c r="I84" s="11"/>
      <c r="J84" s="18"/>
      <c r="K84" s="107" t="s">
        <v>879</v>
      </c>
      <c r="L84" s="108"/>
      <c r="M84" s="109"/>
      <c r="N84" s="14">
        <f>SUM(N63:N83)</f>
        <v>2201714664.7227001</v>
      </c>
      <c r="O84" s="14">
        <f t="shared" ref="O84:Q84" si="15">SUM(O63:O83)</f>
        <v>-1223459.3699999996</v>
      </c>
      <c r="P84" s="14">
        <f t="shared" si="15"/>
        <v>1056446022.8698002</v>
      </c>
      <c r="Q84" s="14">
        <f t="shared" si="15"/>
        <v>3256937228.2224994</v>
      </c>
    </row>
    <row r="85" spans="1:17" ht="25" customHeight="1" x14ac:dyDescent="0.25">
      <c r="A85" s="122"/>
      <c r="B85" s="119"/>
      <c r="C85" s="1">
        <v>6</v>
      </c>
      <c r="D85" s="1" t="s">
        <v>155</v>
      </c>
      <c r="E85" s="5">
        <v>99375650.202399999</v>
      </c>
      <c r="F85" s="5">
        <f t="shared" si="14"/>
        <v>-58259.97</v>
      </c>
      <c r="G85" s="5">
        <v>55115373.0361</v>
      </c>
      <c r="H85" s="6">
        <f t="shared" si="11"/>
        <v>154432763.2685</v>
      </c>
      <c r="I85" s="11"/>
      <c r="J85" s="123">
        <v>22</v>
      </c>
      <c r="K85" s="118" t="s">
        <v>65</v>
      </c>
      <c r="L85" s="12">
        <v>1</v>
      </c>
      <c r="M85" s="1" t="s">
        <v>538</v>
      </c>
      <c r="N85" s="5">
        <v>114095829.35529999</v>
      </c>
      <c r="O85" s="5">
        <f>-58259.97</f>
        <v>-58259.97</v>
      </c>
      <c r="P85" s="5">
        <v>55877340.657600001</v>
      </c>
      <c r="Q85" s="6">
        <f t="shared" si="12"/>
        <v>169914910.0429</v>
      </c>
    </row>
    <row r="86" spans="1:17" ht="25" customHeight="1" x14ac:dyDescent="0.25">
      <c r="A86" s="122"/>
      <c r="B86" s="119"/>
      <c r="C86" s="1">
        <v>7</v>
      </c>
      <c r="D86" s="1" t="s">
        <v>156</v>
      </c>
      <c r="E86" s="5">
        <v>92098809.821099997</v>
      </c>
      <c r="F86" s="5">
        <f t="shared" si="14"/>
        <v>-58259.97</v>
      </c>
      <c r="G86" s="5">
        <v>51752029.348800004</v>
      </c>
      <c r="H86" s="6">
        <f t="shared" si="11"/>
        <v>143792579.1999</v>
      </c>
      <c r="I86" s="11"/>
      <c r="J86" s="124"/>
      <c r="K86" s="119"/>
      <c r="L86" s="12">
        <v>2</v>
      </c>
      <c r="M86" s="1" t="s">
        <v>539</v>
      </c>
      <c r="N86" s="5">
        <v>100886460.6265</v>
      </c>
      <c r="O86" s="5">
        <f t="shared" ref="O86:O105" si="16">-58259.97</f>
        <v>-58259.97</v>
      </c>
      <c r="P86" s="5">
        <v>47109419.0436</v>
      </c>
      <c r="Q86" s="6">
        <f t="shared" si="12"/>
        <v>147937619.7001</v>
      </c>
    </row>
    <row r="87" spans="1:17" ht="25" customHeight="1" x14ac:dyDescent="0.25">
      <c r="A87" s="122"/>
      <c r="B87" s="119"/>
      <c r="C87" s="1">
        <v>8</v>
      </c>
      <c r="D87" s="1" t="s">
        <v>157</v>
      </c>
      <c r="E87" s="5">
        <v>82347779.587500006</v>
      </c>
      <c r="F87" s="5">
        <f t="shared" si="14"/>
        <v>-58259.97</v>
      </c>
      <c r="G87" s="5">
        <v>44943012.010300003</v>
      </c>
      <c r="H87" s="6">
        <f t="shared" si="11"/>
        <v>127232531.62780002</v>
      </c>
      <c r="I87" s="11"/>
      <c r="J87" s="124"/>
      <c r="K87" s="119"/>
      <c r="L87" s="12">
        <v>3</v>
      </c>
      <c r="M87" s="1" t="s">
        <v>540</v>
      </c>
      <c r="N87" s="5">
        <v>127323602.46089999</v>
      </c>
      <c r="O87" s="5">
        <f t="shared" si="16"/>
        <v>-58259.97</v>
      </c>
      <c r="P87" s="5">
        <v>63030058.1523</v>
      </c>
      <c r="Q87" s="6">
        <f t="shared" si="12"/>
        <v>190295400.64319998</v>
      </c>
    </row>
    <row r="88" spans="1:17" ht="25" customHeight="1" x14ac:dyDescent="0.25">
      <c r="A88" s="122"/>
      <c r="B88" s="119"/>
      <c r="C88" s="1">
        <v>9</v>
      </c>
      <c r="D88" s="1" t="s">
        <v>158</v>
      </c>
      <c r="E88" s="5">
        <v>91462645.591900006</v>
      </c>
      <c r="F88" s="5">
        <f t="shared" si="14"/>
        <v>-58259.97</v>
      </c>
      <c r="G88" s="5">
        <v>51732379.930699997</v>
      </c>
      <c r="H88" s="6">
        <f t="shared" si="11"/>
        <v>143136765.5526</v>
      </c>
      <c r="I88" s="11"/>
      <c r="J88" s="124"/>
      <c r="K88" s="119"/>
      <c r="L88" s="12">
        <v>4</v>
      </c>
      <c r="M88" s="1" t="s">
        <v>541</v>
      </c>
      <c r="N88" s="5">
        <v>100813524.4161</v>
      </c>
      <c r="O88" s="5">
        <f t="shared" si="16"/>
        <v>-58259.97</v>
      </c>
      <c r="P88" s="5">
        <v>49049332.540799998</v>
      </c>
      <c r="Q88" s="6">
        <f t="shared" si="12"/>
        <v>149804596.9869</v>
      </c>
    </row>
    <row r="89" spans="1:17" ht="25" customHeight="1" x14ac:dyDescent="0.25">
      <c r="A89" s="122"/>
      <c r="B89" s="119"/>
      <c r="C89" s="1">
        <v>10</v>
      </c>
      <c r="D89" s="1" t="s">
        <v>159</v>
      </c>
      <c r="E89" s="5">
        <v>144697202.41249999</v>
      </c>
      <c r="F89" s="5">
        <f t="shared" si="14"/>
        <v>-58259.97</v>
      </c>
      <c r="G89" s="5">
        <v>81651308.376699999</v>
      </c>
      <c r="H89" s="6">
        <f t="shared" si="11"/>
        <v>226290250.81919998</v>
      </c>
      <c r="I89" s="11"/>
      <c r="J89" s="124"/>
      <c r="K89" s="119"/>
      <c r="L89" s="12">
        <v>5</v>
      </c>
      <c r="M89" s="1" t="s">
        <v>542</v>
      </c>
      <c r="N89" s="5">
        <v>137843401.3951</v>
      </c>
      <c r="O89" s="5">
        <f t="shared" si="16"/>
        <v>-58259.97</v>
      </c>
      <c r="P89" s="5">
        <v>62257144.450800002</v>
      </c>
      <c r="Q89" s="6">
        <f t="shared" si="12"/>
        <v>200042285.8759</v>
      </c>
    </row>
    <row r="90" spans="1:17" ht="25" customHeight="1" x14ac:dyDescent="0.25">
      <c r="A90" s="122"/>
      <c r="B90" s="119"/>
      <c r="C90" s="1">
        <v>11</v>
      </c>
      <c r="D90" s="1" t="s">
        <v>160</v>
      </c>
      <c r="E90" s="5">
        <v>100564730.41779999</v>
      </c>
      <c r="F90" s="5">
        <f t="shared" si="14"/>
        <v>-58259.97</v>
      </c>
      <c r="G90" s="5">
        <v>57160888.433700003</v>
      </c>
      <c r="H90" s="6">
        <f t="shared" si="11"/>
        <v>157667358.88150001</v>
      </c>
      <c r="I90" s="11"/>
      <c r="J90" s="124"/>
      <c r="K90" s="119"/>
      <c r="L90" s="12">
        <v>6</v>
      </c>
      <c r="M90" s="1" t="s">
        <v>543</v>
      </c>
      <c r="N90" s="5">
        <v>107174253.4041</v>
      </c>
      <c r="O90" s="5">
        <f t="shared" si="16"/>
        <v>-58259.97</v>
      </c>
      <c r="P90" s="5">
        <v>47746982.284400001</v>
      </c>
      <c r="Q90" s="6">
        <f t="shared" si="12"/>
        <v>154862975.71850002</v>
      </c>
    </row>
    <row r="91" spans="1:17" ht="25" customHeight="1" x14ac:dyDescent="0.25">
      <c r="A91" s="122"/>
      <c r="B91" s="119"/>
      <c r="C91" s="1">
        <v>12</v>
      </c>
      <c r="D91" s="1" t="s">
        <v>161</v>
      </c>
      <c r="E91" s="5">
        <v>122950479.7515</v>
      </c>
      <c r="F91" s="5">
        <f t="shared" si="14"/>
        <v>-58259.97</v>
      </c>
      <c r="G91" s="5">
        <v>67531719.559300005</v>
      </c>
      <c r="H91" s="6">
        <f t="shared" si="11"/>
        <v>190423939.34079999</v>
      </c>
      <c r="I91" s="11"/>
      <c r="J91" s="124"/>
      <c r="K91" s="119"/>
      <c r="L91" s="12">
        <v>7</v>
      </c>
      <c r="M91" s="1" t="s">
        <v>544</v>
      </c>
      <c r="N91" s="5">
        <v>89928931.852400005</v>
      </c>
      <c r="O91" s="5">
        <f t="shared" si="16"/>
        <v>-58259.97</v>
      </c>
      <c r="P91" s="5">
        <v>42443395.780000001</v>
      </c>
      <c r="Q91" s="6">
        <f t="shared" si="12"/>
        <v>132314067.66240001</v>
      </c>
    </row>
    <row r="92" spans="1:17" ht="25" customHeight="1" x14ac:dyDescent="0.25">
      <c r="A92" s="122"/>
      <c r="B92" s="119"/>
      <c r="C92" s="1">
        <v>13</v>
      </c>
      <c r="D92" s="1" t="s">
        <v>162</v>
      </c>
      <c r="E92" s="5">
        <v>90337220.326800004</v>
      </c>
      <c r="F92" s="5">
        <f t="shared" si="14"/>
        <v>-58259.97</v>
      </c>
      <c r="G92" s="5">
        <v>50660334.026799999</v>
      </c>
      <c r="H92" s="6">
        <f t="shared" si="11"/>
        <v>140939294.3836</v>
      </c>
      <c r="I92" s="11"/>
      <c r="J92" s="124"/>
      <c r="K92" s="119"/>
      <c r="L92" s="12">
        <v>8</v>
      </c>
      <c r="M92" s="1" t="s">
        <v>545</v>
      </c>
      <c r="N92" s="5">
        <v>105378870.38429999</v>
      </c>
      <c r="O92" s="5">
        <f t="shared" si="16"/>
        <v>-58259.97</v>
      </c>
      <c r="P92" s="5">
        <v>49930482.7016</v>
      </c>
      <c r="Q92" s="6">
        <f t="shared" si="12"/>
        <v>155251093.11589998</v>
      </c>
    </row>
    <row r="93" spans="1:17" ht="25" customHeight="1" x14ac:dyDescent="0.25">
      <c r="A93" s="122"/>
      <c r="B93" s="119"/>
      <c r="C93" s="1">
        <v>14</v>
      </c>
      <c r="D93" s="1" t="s">
        <v>163</v>
      </c>
      <c r="E93" s="5">
        <v>89569891.498400003</v>
      </c>
      <c r="F93" s="5">
        <f t="shared" si="14"/>
        <v>-58259.97</v>
      </c>
      <c r="G93" s="5">
        <v>51659710.015900001</v>
      </c>
      <c r="H93" s="6">
        <f t="shared" si="11"/>
        <v>141171341.54430002</v>
      </c>
      <c r="I93" s="11"/>
      <c r="J93" s="124"/>
      <c r="K93" s="119"/>
      <c r="L93" s="12">
        <v>9</v>
      </c>
      <c r="M93" s="1" t="s">
        <v>546</v>
      </c>
      <c r="N93" s="5">
        <v>103345467.36480001</v>
      </c>
      <c r="O93" s="5">
        <f t="shared" si="16"/>
        <v>-58259.97</v>
      </c>
      <c r="P93" s="5">
        <v>46846841.345200002</v>
      </c>
      <c r="Q93" s="6">
        <f t="shared" si="12"/>
        <v>150134048.74000001</v>
      </c>
    </row>
    <row r="94" spans="1:17" ht="25" customHeight="1" x14ac:dyDescent="0.25">
      <c r="A94" s="122"/>
      <c r="B94" s="119"/>
      <c r="C94" s="1">
        <v>15</v>
      </c>
      <c r="D94" s="1" t="s">
        <v>164</v>
      </c>
      <c r="E94" s="5">
        <v>107503483.01809999</v>
      </c>
      <c r="F94" s="5">
        <f t="shared" si="14"/>
        <v>-58259.97</v>
      </c>
      <c r="G94" s="5">
        <v>60012249.5185</v>
      </c>
      <c r="H94" s="6">
        <f t="shared" si="11"/>
        <v>167457472.56659999</v>
      </c>
      <c r="I94" s="11"/>
      <c r="J94" s="124"/>
      <c r="K94" s="119"/>
      <c r="L94" s="12">
        <v>10</v>
      </c>
      <c r="M94" s="1" t="s">
        <v>547</v>
      </c>
      <c r="N94" s="5">
        <v>109259605.7519</v>
      </c>
      <c r="O94" s="5">
        <f t="shared" si="16"/>
        <v>-58259.97</v>
      </c>
      <c r="P94" s="5">
        <v>49647926.265299998</v>
      </c>
      <c r="Q94" s="6">
        <f t="shared" si="12"/>
        <v>158849272.04719999</v>
      </c>
    </row>
    <row r="95" spans="1:17" ht="25" customHeight="1" x14ac:dyDescent="0.25">
      <c r="A95" s="122"/>
      <c r="B95" s="119"/>
      <c r="C95" s="1">
        <v>16</v>
      </c>
      <c r="D95" s="1" t="s">
        <v>165</v>
      </c>
      <c r="E95" s="5">
        <v>102722620.0881</v>
      </c>
      <c r="F95" s="5">
        <f t="shared" si="14"/>
        <v>-58259.97</v>
      </c>
      <c r="G95" s="5">
        <v>58719229.991400003</v>
      </c>
      <c r="H95" s="6">
        <f t="shared" si="11"/>
        <v>161383590.10949999</v>
      </c>
      <c r="I95" s="11"/>
      <c r="J95" s="124"/>
      <c r="K95" s="119"/>
      <c r="L95" s="12">
        <v>11</v>
      </c>
      <c r="M95" s="1" t="s">
        <v>65</v>
      </c>
      <c r="N95" s="5">
        <v>96179987.868100002</v>
      </c>
      <c r="O95" s="5">
        <f t="shared" si="16"/>
        <v>-58259.97</v>
      </c>
      <c r="P95" s="5">
        <v>46404564.778899997</v>
      </c>
      <c r="Q95" s="6">
        <f t="shared" si="12"/>
        <v>142526292.67699999</v>
      </c>
    </row>
    <row r="96" spans="1:17" ht="25" customHeight="1" x14ac:dyDescent="0.25">
      <c r="A96" s="122"/>
      <c r="B96" s="119"/>
      <c r="C96" s="1">
        <v>17</v>
      </c>
      <c r="D96" s="1" t="s">
        <v>166</v>
      </c>
      <c r="E96" s="5">
        <v>86053182.060100004</v>
      </c>
      <c r="F96" s="5">
        <f t="shared" si="14"/>
        <v>-58259.97</v>
      </c>
      <c r="G96" s="5">
        <v>48078137.037500001</v>
      </c>
      <c r="H96" s="6">
        <f t="shared" si="11"/>
        <v>134073059.12760001</v>
      </c>
      <c r="I96" s="11"/>
      <c r="J96" s="124"/>
      <c r="K96" s="119"/>
      <c r="L96" s="12">
        <v>12</v>
      </c>
      <c r="M96" s="1" t="s">
        <v>548</v>
      </c>
      <c r="N96" s="5">
        <v>122793690.70990001</v>
      </c>
      <c r="O96" s="5">
        <f t="shared" si="16"/>
        <v>-58259.97</v>
      </c>
      <c r="P96" s="5">
        <v>55116282.470899999</v>
      </c>
      <c r="Q96" s="6">
        <f t="shared" si="12"/>
        <v>177851713.21079999</v>
      </c>
    </row>
    <row r="97" spans="1:17" ht="25" customHeight="1" x14ac:dyDescent="0.25">
      <c r="A97" s="122"/>
      <c r="B97" s="119"/>
      <c r="C97" s="1">
        <v>18</v>
      </c>
      <c r="D97" s="1" t="s">
        <v>167</v>
      </c>
      <c r="E97" s="5">
        <v>89166769.441599995</v>
      </c>
      <c r="F97" s="5">
        <f t="shared" si="14"/>
        <v>-58259.97</v>
      </c>
      <c r="G97" s="5">
        <v>49364679.940800004</v>
      </c>
      <c r="H97" s="6">
        <f t="shared" si="11"/>
        <v>138473189.41240001</v>
      </c>
      <c r="I97" s="11"/>
      <c r="J97" s="124"/>
      <c r="K97" s="119"/>
      <c r="L97" s="12">
        <v>13</v>
      </c>
      <c r="M97" s="1" t="s">
        <v>549</v>
      </c>
      <c r="N97" s="5">
        <v>81051164.383200005</v>
      </c>
      <c r="O97" s="5">
        <f t="shared" si="16"/>
        <v>-58259.97</v>
      </c>
      <c r="P97" s="5">
        <v>38515927.179799996</v>
      </c>
      <c r="Q97" s="6">
        <f t="shared" si="12"/>
        <v>119508831.59299999</v>
      </c>
    </row>
    <row r="98" spans="1:17" ht="25" customHeight="1" x14ac:dyDescent="0.25">
      <c r="A98" s="122"/>
      <c r="B98" s="119"/>
      <c r="C98" s="1">
        <v>19</v>
      </c>
      <c r="D98" s="1" t="s">
        <v>168</v>
      </c>
      <c r="E98" s="5">
        <v>96292539.991699994</v>
      </c>
      <c r="F98" s="5">
        <f t="shared" si="14"/>
        <v>-58259.97</v>
      </c>
      <c r="G98" s="5">
        <v>53288306.476099998</v>
      </c>
      <c r="H98" s="6">
        <f t="shared" si="11"/>
        <v>149522586.49779999</v>
      </c>
      <c r="I98" s="11"/>
      <c r="J98" s="124"/>
      <c r="K98" s="119"/>
      <c r="L98" s="12">
        <v>14</v>
      </c>
      <c r="M98" s="1" t="s">
        <v>550</v>
      </c>
      <c r="N98" s="5">
        <v>117836223.1199</v>
      </c>
      <c r="O98" s="5">
        <f t="shared" si="16"/>
        <v>-58259.97</v>
      </c>
      <c r="P98" s="5">
        <v>54776863.472800002</v>
      </c>
      <c r="Q98" s="6">
        <f t="shared" si="12"/>
        <v>172554826.62270001</v>
      </c>
    </row>
    <row r="99" spans="1:17" ht="25" customHeight="1" x14ac:dyDescent="0.25">
      <c r="A99" s="122"/>
      <c r="B99" s="119"/>
      <c r="C99" s="1">
        <v>20</v>
      </c>
      <c r="D99" s="1" t="s">
        <v>169</v>
      </c>
      <c r="E99" s="5">
        <v>97445615.736000001</v>
      </c>
      <c r="F99" s="5">
        <f t="shared" si="14"/>
        <v>-58259.97</v>
      </c>
      <c r="G99" s="5">
        <v>54912182.685000002</v>
      </c>
      <c r="H99" s="6">
        <f t="shared" si="11"/>
        <v>152299538.45100001</v>
      </c>
      <c r="I99" s="11"/>
      <c r="J99" s="124"/>
      <c r="K99" s="119"/>
      <c r="L99" s="12">
        <v>15</v>
      </c>
      <c r="M99" s="1" t="s">
        <v>551</v>
      </c>
      <c r="N99" s="5">
        <v>78686359.984999999</v>
      </c>
      <c r="O99" s="5">
        <f t="shared" si="16"/>
        <v>-58259.97</v>
      </c>
      <c r="P99" s="5">
        <v>38031278.125299998</v>
      </c>
      <c r="Q99" s="6">
        <f t="shared" si="12"/>
        <v>116659378.14030001</v>
      </c>
    </row>
    <row r="100" spans="1:17" ht="25" customHeight="1" x14ac:dyDescent="0.25">
      <c r="A100" s="122"/>
      <c r="B100" s="120"/>
      <c r="C100" s="1">
        <v>21</v>
      </c>
      <c r="D100" s="1" t="s">
        <v>170</v>
      </c>
      <c r="E100" s="5">
        <v>93562140.956699997</v>
      </c>
      <c r="F100" s="5">
        <f>-58259.97</f>
        <v>-58259.97</v>
      </c>
      <c r="G100" s="5">
        <v>52807938.579800002</v>
      </c>
      <c r="H100" s="6">
        <f t="shared" si="11"/>
        <v>146311819.56650001</v>
      </c>
      <c r="I100" s="11"/>
      <c r="J100" s="124"/>
      <c r="K100" s="119"/>
      <c r="L100" s="12">
        <v>16</v>
      </c>
      <c r="M100" s="1" t="s">
        <v>552</v>
      </c>
      <c r="N100" s="5">
        <v>114077289.1735</v>
      </c>
      <c r="O100" s="5">
        <f t="shared" si="16"/>
        <v>-58259.97</v>
      </c>
      <c r="P100" s="5">
        <v>55636388.296499997</v>
      </c>
      <c r="Q100" s="6">
        <f t="shared" si="12"/>
        <v>169655417.5</v>
      </c>
    </row>
    <row r="101" spans="1:17" ht="25" customHeight="1" x14ac:dyDescent="0.3">
      <c r="A101" s="1"/>
      <c r="B101" s="107" t="s">
        <v>862</v>
      </c>
      <c r="C101" s="108"/>
      <c r="D101" s="109"/>
      <c r="E101" s="14">
        <f>SUM(E80:E100)</f>
        <v>2110575672.8852003</v>
      </c>
      <c r="F101" s="14">
        <f t="shared" ref="F101:H101" si="17">SUM(F80:F100)</f>
        <v>-1223459.3699999996</v>
      </c>
      <c r="G101" s="14">
        <f t="shared" si="17"/>
        <v>1180695099.5537996</v>
      </c>
      <c r="H101" s="14">
        <f t="shared" si="17"/>
        <v>3290047313.0689998</v>
      </c>
      <c r="I101" s="11"/>
      <c r="J101" s="124"/>
      <c r="K101" s="119"/>
      <c r="L101" s="12">
        <v>17</v>
      </c>
      <c r="M101" s="1" t="s">
        <v>553</v>
      </c>
      <c r="N101" s="5">
        <v>142672132.28819999</v>
      </c>
      <c r="O101" s="5">
        <f t="shared" si="16"/>
        <v>-58259.97</v>
      </c>
      <c r="P101" s="5">
        <v>68837833.355900005</v>
      </c>
      <c r="Q101" s="6">
        <f t="shared" si="12"/>
        <v>211451705.67409998</v>
      </c>
    </row>
    <row r="102" spans="1:17" ht="25" customHeight="1" x14ac:dyDescent="0.25">
      <c r="A102" s="122">
        <v>5</v>
      </c>
      <c r="B102" s="118" t="s">
        <v>48</v>
      </c>
      <c r="C102" s="1">
        <v>1</v>
      </c>
      <c r="D102" s="1" t="s">
        <v>171</v>
      </c>
      <c r="E102" s="5">
        <v>157755884.65810001</v>
      </c>
      <c r="F102" s="5">
        <f t="shared" ref="F102:F120" si="18">-58259.97</f>
        <v>-58259.97</v>
      </c>
      <c r="G102" s="5">
        <v>70519864.142100006</v>
      </c>
      <c r="H102" s="6">
        <f t="shared" si="11"/>
        <v>228217488.83020002</v>
      </c>
      <c r="I102" s="11"/>
      <c r="J102" s="124"/>
      <c r="K102" s="119"/>
      <c r="L102" s="12">
        <v>18</v>
      </c>
      <c r="M102" s="1" t="s">
        <v>554</v>
      </c>
      <c r="N102" s="5">
        <v>107771177.1116</v>
      </c>
      <c r="O102" s="5">
        <f t="shared" si="16"/>
        <v>-58259.97</v>
      </c>
      <c r="P102" s="5">
        <v>51262252.1985</v>
      </c>
      <c r="Q102" s="6">
        <f t="shared" si="12"/>
        <v>158975169.34009999</v>
      </c>
    </row>
    <row r="103" spans="1:17" ht="25" customHeight="1" x14ac:dyDescent="0.25">
      <c r="A103" s="122"/>
      <c r="B103" s="119"/>
      <c r="C103" s="1">
        <v>2</v>
      </c>
      <c r="D103" s="1" t="s">
        <v>48</v>
      </c>
      <c r="E103" s="5">
        <v>190506845.7915</v>
      </c>
      <c r="F103" s="5">
        <f t="shared" si="18"/>
        <v>-58259.97</v>
      </c>
      <c r="G103" s="5">
        <v>88565055.413900003</v>
      </c>
      <c r="H103" s="6">
        <f t="shared" si="11"/>
        <v>279013641.23540002</v>
      </c>
      <c r="I103" s="11"/>
      <c r="J103" s="124"/>
      <c r="K103" s="119"/>
      <c r="L103" s="12">
        <v>19</v>
      </c>
      <c r="M103" s="1" t="s">
        <v>555</v>
      </c>
      <c r="N103" s="5">
        <v>102042701.9263</v>
      </c>
      <c r="O103" s="5">
        <f t="shared" si="16"/>
        <v>-58259.97</v>
      </c>
      <c r="P103" s="5">
        <v>45581484.685900003</v>
      </c>
      <c r="Q103" s="6">
        <f t="shared" si="12"/>
        <v>147565926.64219999</v>
      </c>
    </row>
    <row r="104" spans="1:17" ht="25" customHeight="1" x14ac:dyDescent="0.25">
      <c r="A104" s="122"/>
      <c r="B104" s="119"/>
      <c r="C104" s="1">
        <v>3</v>
      </c>
      <c r="D104" s="1" t="s">
        <v>172</v>
      </c>
      <c r="E104" s="5">
        <v>83317495.860100001</v>
      </c>
      <c r="F104" s="5">
        <f t="shared" si="18"/>
        <v>-58259.97</v>
      </c>
      <c r="G104" s="5">
        <v>43602466.635200001</v>
      </c>
      <c r="H104" s="6">
        <f t="shared" si="11"/>
        <v>126861702.5253</v>
      </c>
      <c r="I104" s="11"/>
      <c r="J104" s="124"/>
      <c r="K104" s="119"/>
      <c r="L104" s="12">
        <v>20</v>
      </c>
      <c r="M104" s="1" t="s">
        <v>556</v>
      </c>
      <c r="N104" s="5">
        <v>109414447.0773</v>
      </c>
      <c r="O104" s="5">
        <f t="shared" si="16"/>
        <v>-58259.97</v>
      </c>
      <c r="P104" s="5">
        <v>50040585.306699999</v>
      </c>
      <c r="Q104" s="6">
        <f t="shared" si="12"/>
        <v>159396772.414</v>
      </c>
    </row>
    <row r="105" spans="1:17" ht="25" customHeight="1" x14ac:dyDescent="0.25">
      <c r="A105" s="122"/>
      <c r="B105" s="119"/>
      <c r="C105" s="1">
        <v>4</v>
      </c>
      <c r="D105" s="1" t="s">
        <v>173</v>
      </c>
      <c r="E105" s="5">
        <v>98467667.160799995</v>
      </c>
      <c r="F105" s="5">
        <f t="shared" si="18"/>
        <v>-58259.97</v>
      </c>
      <c r="G105" s="5">
        <v>50925113.175499998</v>
      </c>
      <c r="H105" s="6">
        <f t="shared" si="11"/>
        <v>149334520.36629999</v>
      </c>
      <c r="I105" s="11"/>
      <c r="J105" s="125"/>
      <c r="K105" s="120"/>
      <c r="L105" s="12">
        <v>21</v>
      </c>
      <c r="M105" s="1" t="s">
        <v>557</v>
      </c>
      <c r="N105" s="5">
        <v>107058257.66590001</v>
      </c>
      <c r="O105" s="5">
        <f t="shared" si="16"/>
        <v>-58259.97</v>
      </c>
      <c r="P105" s="5">
        <v>49066566.946599998</v>
      </c>
      <c r="Q105" s="6">
        <f t="shared" si="12"/>
        <v>156066564.64250001</v>
      </c>
    </row>
    <row r="106" spans="1:17" ht="25" customHeight="1" x14ac:dyDescent="0.3">
      <c r="A106" s="122"/>
      <c r="B106" s="119"/>
      <c r="C106" s="1">
        <v>5</v>
      </c>
      <c r="D106" s="1" t="s">
        <v>174</v>
      </c>
      <c r="E106" s="5">
        <v>124910290.9799</v>
      </c>
      <c r="F106" s="5">
        <f t="shared" si="18"/>
        <v>-58259.97</v>
      </c>
      <c r="G106" s="5">
        <v>61976538.669699997</v>
      </c>
      <c r="H106" s="6">
        <f t="shared" si="11"/>
        <v>186828569.6796</v>
      </c>
      <c r="I106" s="11"/>
      <c r="J106" s="18"/>
      <c r="K106" s="107" t="s">
        <v>880</v>
      </c>
      <c r="L106" s="108"/>
      <c r="M106" s="109"/>
      <c r="N106" s="14">
        <f>SUM(N85:N105)</f>
        <v>2275633378.3202996</v>
      </c>
      <c r="O106" s="14">
        <f t="shared" ref="O106:Q106" si="19">SUM(O85:O105)</f>
        <v>-1223459.3699999996</v>
      </c>
      <c r="P106" s="14">
        <f t="shared" si="19"/>
        <v>1067208950.0394001</v>
      </c>
      <c r="Q106" s="14">
        <f t="shared" si="19"/>
        <v>3341618868.9896994</v>
      </c>
    </row>
    <row r="107" spans="1:17" ht="25" customHeight="1" x14ac:dyDescent="0.25">
      <c r="A107" s="122"/>
      <c r="B107" s="119"/>
      <c r="C107" s="1">
        <v>6</v>
      </c>
      <c r="D107" s="1" t="s">
        <v>175</v>
      </c>
      <c r="E107" s="5">
        <v>82713691.3178</v>
      </c>
      <c r="F107" s="5">
        <f t="shared" si="18"/>
        <v>-58259.97</v>
      </c>
      <c r="G107" s="5">
        <v>44231248.0132</v>
      </c>
      <c r="H107" s="6">
        <f t="shared" si="11"/>
        <v>126886679.361</v>
      </c>
      <c r="I107" s="11"/>
      <c r="J107" s="123">
        <v>23</v>
      </c>
      <c r="K107" s="118" t="s">
        <v>66</v>
      </c>
      <c r="L107" s="12">
        <v>1</v>
      </c>
      <c r="M107" s="1" t="s">
        <v>558</v>
      </c>
      <c r="N107" s="5">
        <v>92461132.451100007</v>
      </c>
      <c r="O107" s="5">
        <f>-58259.97</f>
        <v>-58259.97</v>
      </c>
      <c r="P107" s="5">
        <v>48222422.2249</v>
      </c>
      <c r="Q107" s="6">
        <f t="shared" si="12"/>
        <v>140625294.706</v>
      </c>
    </row>
    <row r="108" spans="1:17" ht="25" customHeight="1" x14ac:dyDescent="0.25">
      <c r="A108" s="122"/>
      <c r="B108" s="119"/>
      <c r="C108" s="1">
        <v>7</v>
      </c>
      <c r="D108" s="1" t="s">
        <v>176</v>
      </c>
      <c r="E108" s="5">
        <v>131959100.5159</v>
      </c>
      <c r="F108" s="5">
        <f t="shared" si="18"/>
        <v>-58259.97</v>
      </c>
      <c r="G108" s="5">
        <v>65795661.0374</v>
      </c>
      <c r="H108" s="6">
        <f t="shared" si="11"/>
        <v>197696501.58329999</v>
      </c>
      <c r="I108" s="11"/>
      <c r="J108" s="124"/>
      <c r="K108" s="119"/>
      <c r="L108" s="12">
        <v>2</v>
      </c>
      <c r="M108" s="1" t="s">
        <v>559</v>
      </c>
      <c r="N108" s="5">
        <v>152046972.21000001</v>
      </c>
      <c r="O108" s="5">
        <f t="shared" ref="O108:O122" si="20">-58259.97</f>
        <v>-58259.97</v>
      </c>
      <c r="P108" s="5">
        <v>57336239.460900001</v>
      </c>
      <c r="Q108" s="6">
        <f t="shared" si="12"/>
        <v>209324951.70090002</v>
      </c>
    </row>
    <row r="109" spans="1:17" ht="25" customHeight="1" x14ac:dyDescent="0.25">
      <c r="A109" s="122"/>
      <c r="B109" s="119"/>
      <c r="C109" s="1">
        <v>8</v>
      </c>
      <c r="D109" s="1" t="s">
        <v>177</v>
      </c>
      <c r="E109" s="5">
        <v>133208866.1365</v>
      </c>
      <c r="F109" s="5">
        <f t="shared" si="18"/>
        <v>-58259.97</v>
      </c>
      <c r="G109" s="5">
        <v>61852604.630599998</v>
      </c>
      <c r="H109" s="6">
        <f t="shared" si="11"/>
        <v>195003210.79710001</v>
      </c>
      <c r="I109" s="11"/>
      <c r="J109" s="124"/>
      <c r="K109" s="119"/>
      <c r="L109" s="12">
        <v>3</v>
      </c>
      <c r="M109" s="1" t="s">
        <v>560</v>
      </c>
      <c r="N109" s="5">
        <v>116534460.0802</v>
      </c>
      <c r="O109" s="5">
        <f t="shared" si="20"/>
        <v>-58259.97</v>
      </c>
      <c r="P109" s="5">
        <v>56459150.911600001</v>
      </c>
      <c r="Q109" s="6">
        <f t="shared" si="12"/>
        <v>172935351.02180001</v>
      </c>
    </row>
    <row r="110" spans="1:17" ht="25" customHeight="1" x14ac:dyDescent="0.25">
      <c r="A110" s="122"/>
      <c r="B110" s="119"/>
      <c r="C110" s="1">
        <v>9</v>
      </c>
      <c r="D110" s="1" t="s">
        <v>178</v>
      </c>
      <c r="E110" s="5">
        <v>93697693.230000004</v>
      </c>
      <c r="F110" s="5">
        <f t="shared" si="18"/>
        <v>-58259.97</v>
      </c>
      <c r="G110" s="5">
        <v>51588912.2315</v>
      </c>
      <c r="H110" s="6">
        <f t="shared" si="11"/>
        <v>145228345.49150002</v>
      </c>
      <c r="I110" s="11"/>
      <c r="J110" s="124"/>
      <c r="K110" s="119"/>
      <c r="L110" s="12">
        <v>4</v>
      </c>
      <c r="M110" s="1" t="s">
        <v>56</v>
      </c>
      <c r="N110" s="5">
        <v>70966893.724399999</v>
      </c>
      <c r="O110" s="5">
        <f t="shared" si="20"/>
        <v>-58259.97</v>
      </c>
      <c r="P110" s="5">
        <v>40364301.599100001</v>
      </c>
      <c r="Q110" s="6">
        <f t="shared" si="12"/>
        <v>111272935.35350001</v>
      </c>
    </row>
    <row r="111" spans="1:17" ht="25" customHeight="1" x14ac:dyDescent="0.25">
      <c r="A111" s="122"/>
      <c r="B111" s="119"/>
      <c r="C111" s="1">
        <v>10</v>
      </c>
      <c r="D111" s="1" t="s">
        <v>179</v>
      </c>
      <c r="E111" s="5">
        <v>107311204.14210001</v>
      </c>
      <c r="F111" s="5">
        <f t="shared" si="18"/>
        <v>-58259.97</v>
      </c>
      <c r="G111" s="5">
        <v>59605325.934600003</v>
      </c>
      <c r="H111" s="6">
        <f t="shared" si="11"/>
        <v>166858270.1067</v>
      </c>
      <c r="I111" s="11"/>
      <c r="J111" s="124"/>
      <c r="K111" s="119"/>
      <c r="L111" s="12">
        <v>5</v>
      </c>
      <c r="M111" s="1" t="s">
        <v>561</v>
      </c>
      <c r="N111" s="5">
        <v>123134966.5843</v>
      </c>
      <c r="O111" s="5">
        <f t="shared" si="20"/>
        <v>-58259.97</v>
      </c>
      <c r="P111" s="5">
        <v>56961144.145099998</v>
      </c>
      <c r="Q111" s="6">
        <f t="shared" si="12"/>
        <v>180037850.75940001</v>
      </c>
    </row>
    <row r="112" spans="1:17" ht="25" customHeight="1" x14ac:dyDescent="0.25">
      <c r="A112" s="122"/>
      <c r="B112" s="119"/>
      <c r="C112" s="1">
        <v>11</v>
      </c>
      <c r="D112" s="1" t="s">
        <v>180</v>
      </c>
      <c r="E112" s="5">
        <v>83034016.672299996</v>
      </c>
      <c r="F112" s="5">
        <f t="shared" si="18"/>
        <v>-58259.97</v>
      </c>
      <c r="G112" s="5">
        <v>47298313.603600003</v>
      </c>
      <c r="H112" s="6">
        <f t="shared" si="11"/>
        <v>130274070.30590001</v>
      </c>
      <c r="I112" s="11"/>
      <c r="J112" s="124"/>
      <c r="K112" s="119"/>
      <c r="L112" s="12">
        <v>6</v>
      </c>
      <c r="M112" s="1" t="s">
        <v>562</v>
      </c>
      <c r="N112" s="5">
        <v>105832937.72759999</v>
      </c>
      <c r="O112" s="5">
        <f t="shared" si="20"/>
        <v>-58259.97</v>
      </c>
      <c r="P112" s="5">
        <v>56771016.814999998</v>
      </c>
      <c r="Q112" s="6">
        <f t="shared" si="12"/>
        <v>162545694.57260001</v>
      </c>
    </row>
    <row r="113" spans="1:17" ht="25" customHeight="1" x14ac:dyDescent="0.25">
      <c r="A113" s="122"/>
      <c r="B113" s="119"/>
      <c r="C113" s="1">
        <v>12</v>
      </c>
      <c r="D113" s="1" t="s">
        <v>181</v>
      </c>
      <c r="E113" s="5">
        <v>128586827.3302</v>
      </c>
      <c r="F113" s="5">
        <f t="shared" si="18"/>
        <v>-58259.97</v>
      </c>
      <c r="G113" s="5">
        <v>66847508.656800002</v>
      </c>
      <c r="H113" s="6">
        <f t="shared" si="11"/>
        <v>195376076.01700002</v>
      </c>
      <c r="I113" s="11"/>
      <c r="J113" s="124"/>
      <c r="K113" s="119"/>
      <c r="L113" s="12">
        <v>7</v>
      </c>
      <c r="M113" s="1" t="s">
        <v>563</v>
      </c>
      <c r="N113" s="5">
        <v>106973522.4461</v>
      </c>
      <c r="O113" s="5">
        <f t="shared" si="20"/>
        <v>-58259.97</v>
      </c>
      <c r="P113" s="5">
        <v>57251933.577799998</v>
      </c>
      <c r="Q113" s="6">
        <f t="shared" si="12"/>
        <v>164167196.0539</v>
      </c>
    </row>
    <row r="114" spans="1:17" ht="25" customHeight="1" x14ac:dyDescent="0.25">
      <c r="A114" s="122"/>
      <c r="B114" s="119"/>
      <c r="C114" s="1">
        <v>13</v>
      </c>
      <c r="D114" s="1" t="s">
        <v>182</v>
      </c>
      <c r="E114" s="5">
        <v>105756528.8567</v>
      </c>
      <c r="F114" s="5">
        <f t="shared" si="18"/>
        <v>-58259.97</v>
      </c>
      <c r="G114" s="5">
        <v>50562422.240999997</v>
      </c>
      <c r="H114" s="6">
        <f t="shared" si="11"/>
        <v>156260691.1277</v>
      </c>
      <c r="I114" s="11"/>
      <c r="J114" s="124"/>
      <c r="K114" s="119"/>
      <c r="L114" s="12">
        <v>8</v>
      </c>
      <c r="M114" s="1" t="s">
        <v>564</v>
      </c>
      <c r="N114" s="5">
        <v>126145252.59890001</v>
      </c>
      <c r="O114" s="5">
        <f t="shared" si="20"/>
        <v>-58259.97</v>
      </c>
      <c r="P114" s="5">
        <v>74373821.747199997</v>
      </c>
      <c r="Q114" s="6">
        <f t="shared" si="12"/>
        <v>200460814.3761</v>
      </c>
    </row>
    <row r="115" spans="1:17" ht="25" customHeight="1" x14ac:dyDescent="0.25">
      <c r="A115" s="122"/>
      <c r="B115" s="119"/>
      <c r="C115" s="1">
        <v>14</v>
      </c>
      <c r="D115" s="1" t="s">
        <v>183</v>
      </c>
      <c r="E115" s="5">
        <v>123490372.09900001</v>
      </c>
      <c r="F115" s="5">
        <f t="shared" si="18"/>
        <v>-58259.97</v>
      </c>
      <c r="G115" s="5">
        <v>63281743.031499997</v>
      </c>
      <c r="H115" s="6">
        <f t="shared" si="11"/>
        <v>186713855.16049999</v>
      </c>
      <c r="I115" s="11"/>
      <c r="J115" s="124"/>
      <c r="K115" s="119"/>
      <c r="L115" s="12">
        <v>9</v>
      </c>
      <c r="M115" s="1" t="s">
        <v>565</v>
      </c>
      <c r="N115" s="5">
        <v>91194747.408600003</v>
      </c>
      <c r="O115" s="5">
        <f t="shared" si="20"/>
        <v>-58259.97</v>
      </c>
      <c r="P115" s="5">
        <v>50656644.8257</v>
      </c>
      <c r="Q115" s="6">
        <f t="shared" si="12"/>
        <v>141793132.26429999</v>
      </c>
    </row>
    <row r="116" spans="1:17" ht="25" customHeight="1" x14ac:dyDescent="0.25">
      <c r="A116" s="122"/>
      <c r="B116" s="119"/>
      <c r="C116" s="1">
        <v>15</v>
      </c>
      <c r="D116" s="1" t="s">
        <v>184</v>
      </c>
      <c r="E116" s="5">
        <v>158250180.47479999</v>
      </c>
      <c r="F116" s="5">
        <f t="shared" si="18"/>
        <v>-58259.97</v>
      </c>
      <c r="G116" s="5">
        <v>76861247.285400003</v>
      </c>
      <c r="H116" s="6">
        <f t="shared" si="11"/>
        <v>235053167.7902</v>
      </c>
      <c r="I116" s="11"/>
      <c r="J116" s="124"/>
      <c r="K116" s="119"/>
      <c r="L116" s="12">
        <v>10</v>
      </c>
      <c r="M116" s="1" t="s">
        <v>566</v>
      </c>
      <c r="N116" s="5">
        <v>121273244.9839</v>
      </c>
      <c r="O116" s="5">
        <f t="shared" si="20"/>
        <v>-58259.97</v>
      </c>
      <c r="P116" s="5">
        <v>47973127.094099998</v>
      </c>
      <c r="Q116" s="6">
        <f t="shared" si="12"/>
        <v>169188112.10799998</v>
      </c>
    </row>
    <row r="117" spans="1:17" ht="25" customHeight="1" x14ac:dyDescent="0.25">
      <c r="A117" s="122"/>
      <c r="B117" s="119"/>
      <c r="C117" s="1">
        <v>16</v>
      </c>
      <c r="D117" s="1" t="s">
        <v>185</v>
      </c>
      <c r="E117" s="5">
        <v>118637017.65700001</v>
      </c>
      <c r="F117" s="5">
        <f t="shared" si="18"/>
        <v>-58259.97</v>
      </c>
      <c r="G117" s="5">
        <v>60046394.994800001</v>
      </c>
      <c r="H117" s="6">
        <f t="shared" si="11"/>
        <v>178625152.68180001</v>
      </c>
      <c r="I117" s="11"/>
      <c r="J117" s="124"/>
      <c r="K117" s="119"/>
      <c r="L117" s="12">
        <v>11</v>
      </c>
      <c r="M117" s="1" t="s">
        <v>567</v>
      </c>
      <c r="N117" s="5">
        <v>96136861.140400007</v>
      </c>
      <c r="O117" s="5">
        <f t="shared" si="20"/>
        <v>-58259.97</v>
      </c>
      <c r="P117" s="5">
        <v>46285692.152999997</v>
      </c>
      <c r="Q117" s="6">
        <f t="shared" si="12"/>
        <v>142364293.32340002</v>
      </c>
    </row>
    <row r="118" spans="1:17" ht="25" customHeight="1" x14ac:dyDescent="0.25">
      <c r="A118" s="122"/>
      <c r="B118" s="119"/>
      <c r="C118" s="1">
        <v>17</v>
      </c>
      <c r="D118" s="1" t="s">
        <v>186</v>
      </c>
      <c r="E118" s="5">
        <v>116688603.55779999</v>
      </c>
      <c r="F118" s="5">
        <f t="shared" si="18"/>
        <v>-58259.97</v>
      </c>
      <c r="G118" s="5">
        <v>58506714.8957</v>
      </c>
      <c r="H118" s="6">
        <f t="shared" si="11"/>
        <v>175137058.4835</v>
      </c>
      <c r="I118" s="11"/>
      <c r="J118" s="124"/>
      <c r="K118" s="119"/>
      <c r="L118" s="12">
        <v>12</v>
      </c>
      <c r="M118" s="1" t="s">
        <v>568</v>
      </c>
      <c r="N118" s="5">
        <v>85391915.959900007</v>
      </c>
      <c r="O118" s="5">
        <f t="shared" si="20"/>
        <v>-58259.97</v>
      </c>
      <c r="P118" s="5">
        <v>44187046.485200003</v>
      </c>
      <c r="Q118" s="6">
        <f t="shared" si="12"/>
        <v>129520702.47510001</v>
      </c>
    </row>
    <row r="119" spans="1:17" ht="25" customHeight="1" x14ac:dyDescent="0.25">
      <c r="A119" s="122"/>
      <c r="B119" s="119"/>
      <c r="C119" s="1">
        <v>18</v>
      </c>
      <c r="D119" s="1" t="s">
        <v>187</v>
      </c>
      <c r="E119" s="5">
        <v>164100317.19279999</v>
      </c>
      <c r="F119" s="5">
        <f t="shared" si="18"/>
        <v>-58259.97</v>
      </c>
      <c r="G119" s="5">
        <v>72822907.666999996</v>
      </c>
      <c r="H119" s="6">
        <f t="shared" si="11"/>
        <v>236864964.88979998</v>
      </c>
      <c r="I119" s="11"/>
      <c r="J119" s="124"/>
      <c r="K119" s="119"/>
      <c r="L119" s="12">
        <v>13</v>
      </c>
      <c r="M119" s="1" t="s">
        <v>569</v>
      </c>
      <c r="N119" s="5">
        <v>71448853.538900003</v>
      </c>
      <c r="O119" s="5">
        <f t="shared" si="20"/>
        <v>-58259.97</v>
      </c>
      <c r="P119" s="5">
        <v>40668263.825999998</v>
      </c>
      <c r="Q119" s="6">
        <f t="shared" si="12"/>
        <v>112058857.39489999</v>
      </c>
    </row>
    <row r="120" spans="1:17" ht="25" customHeight="1" x14ac:dyDescent="0.25">
      <c r="A120" s="122"/>
      <c r="B120" s="119"/>
      <c r="C120" s="1">
        <v>19</v>
      </c>
      <c r="D120" s="1" t="s">
        <v>188</v>
      </c>
      <c r="E120" s="5">
        <v>91331342.539499998</v>
      </c>
      <c r="F120" s="5">
        <f t="shared" si="18"/>
        <v>-58259.97</v>
      </c>
      <c r="G120" s="5">
        <v>46951100.702299997</v>
      </c>
      <c r="H120" s="6">
        <f t="shared" si="11"/>
        <v>138224183.27179998</v>
      </c>
      <c r="I120" s="11"/>
      <c r="J120" s="124"/>
      <c r="K120" s="119"/>
      <c r="L120" s="12">
        <v>14</v>
      </c>
      <c r="M120" s="1" t="s">
        <v>570</v>
      </c>
      <c r="N120" s="5">
        <v>71145876.019199997</v>
      </c>
      <c r="O120" s="5">
        <f t="shared" si="20"/>
        <v>-58259.97</v>
      </c>
      <c r="P120" s="5">
        <v>40900873.417499997</v>
      </c>
      <c r="Q120" s="6">
        <f t="shared" si="12"/>
        <v>111988489.46669999</v>
      </c>
    </row>
    <row r="121" spans="1:17" ht="25" customHeight="1" x14ac:dyDescent="0.25">
      <c r="A121" s="122"/>
      <c r="B121" s="120"/>
      <c r="C121" s="1">
        <v>20</v>
      </c>
      <c r="D121" s="1" t="s">
        <v>189</v>
      </c>
      <c r="E121" s="5">
        <v>102197099.15989999</v>
      </c>
      <c r="F121" s="5">
        <f>-58259.97</f>
        <v>-58259.97</v>
      </c>
      <c r="G121" s="5">
        <v>55374773.293799996</v>
      </c>
      <c r="H121" s="6">
        <f t="shared" si="11"/>
        <v>157513612.48369998</v>
      </c>
      <c r="I121" s="11"/>
      <c r="J121" s="124"/>
      <c r="K121" s="119"/>
      <c r="L121" s="12">
        <v>15</v>
      </c>
      <c r="M121" s="1" t="s">
        <v>571</v>
      </c>
      <c r="N121" s="5">
        <v>81236754.831499994</v>
      </c>
      <c r="O121" s="5">
        <f t="shared" si="20"/>
        <v>-58259.97</v>
      </c>
      <c r="P121" s="5">
        <v>44689698.358499996</v>
      </c>
      <c r="Q121" s="6">
        <f t="shared" si="12"/>
        <v>125868193.22</v>
      </c>
    </row>
    <row r="122" spans="1:17" ht="25" customHeight="1" x14ac:dyDescent="0.3">
      <c r="A122" s="1"/>
      <c r="B122" s="107" t="s">
        <v>863</v>
      </c>
      <c r="C122" s="108"/>
      <c r="D122" s="109"/>
      <c r="E122" s="14">
        <f>SUM(E102:E121)</f>
        <v>2395921045.3327003</v>
      </c>
      <c r="F122" s="14">
        <f t="shared" ref="F122:H122" si="21">SUM(F102:F121)</f>
        <v>-1165199.3999999997</v>
      </c>
      <c r="G122" s="14">
        <f t="shared" si="21"/>
        <v>1197215916.2556</v>
      </c>
      <c r="H122" s="14">
        <f t="shared" si="21"/>
        <v>3591971762.1882997</v>
      </c>
      <c r="I122" s="11"/>
      <c r="J122" s="125"/>
      <c r="K122" s="120"/>
      <c r="L122" s="12">
        <v>16</v>
      </c>
      <c r="M122" s="1" t="s">
        <v>572</v>
      </c>
      <c r="N122" s="5">
        <v>98324584.493000001</v>
      </c>
      <c r="O122" s="5">
        <f t="shared" si="20"/>
        <v>-58259.97</v>
      </c>
      <c r="P122" s="5">
        <v>46672642.983499996</v>
      </c>
      <c r="Q122" s="6">
        <f t="shared" si="12"/>
        <v>144938967.50650001</v>
      </c>
    </row>
    <row r="123" spans="1:17" ht="25" customHeight="1" x14ac:dyDescent="0.3">
      <c r="A123" s="122">
        <v>6</v>
      </c>
      <c r="B123" s="118" t="s">
        <v>49</v>
      </c>
      <c r="C123" s="1">
        <v>1</v>
      </c>
      <c r="D123" s="1" t="s">
        <v>190</v>
      </c>
      <c r="E123" s="5">
        <v>116052394.75300001</v>
      </c>
      <c r="F123" s="5">
        <f t="shared" ref="F123:F129" si="22">-58259.97</f>
        <v>-58259.97</v>
      </c>
      <c r="G123" s="5">
        <v>89338412.480199993</v>
      </c>
      <c r="H123" s="6">
        <f t="shared" si="11"/>
        <v>205332547.26319999</v>
      </c>
      <c r="I123" s="11"/>
      <c r="J123" s="18"/>
      <c r="K123" s="107" t="s">
        <v>881</v>
      </c>
      <c r="L123" s="108"/>
      <c r="M123" s="109"/>
      <c r="N123" s="14">
        <f>SUM(N107:N122)</f>
        <v>1610248976.198</v>
      </c>
      <c r="O123" s="14">
        <f t="shared" ref="O123:Q123" si="23">SUM(O107:O122)</f>
        <v>-932159.51999999967</v>
      </c>
      <c r="P123" s="14">
        <f t="shared" si="23"/>
        <v>809774019.62510002</v>
      </c>
      <c r="Q123" s="14">
        <f t="shared" si="23"/>
        <v>2419090836.3031006</v>
      </c>
    </row>
    <row r="124" spans="1:17" ht="25" customHeight="1" x14ac:dyDescent="0.25">
      <c r="A124" s="122"/>
      <c r="B124" s="119"/>
      <c r="C124" s="1">
        <v>2</v>
      </c>
      <c r="D124" s="1" t="s">
        <v>191</v>
      </c>
      <c r="E124" s="5">
        <v>133228750.8756</v>
      </c>
      <c r="F124" s="5">
        <f t="shared" si="22"/>
        <v>-58259.97</v>
      </c>
      <c r="G124" s="5">
        <v>98691974.571199998</v>
      </c>
      <c r="H124" s="6">
        <f t="shared" si="11"/>
        <v>231862465.47679999</v>
      </c>
      <c r="I124" s="11"/>
      <c r="J124" s="123">
        <v>24</v>
      </c>
      <c r="K124" s="118" t="s">
        <v>67</v>
      </c>
      <c r="L124" s="12">
        <v>1</v>
      </c>
      <c r="M124" s="1" t="s">
        <v>573</v>
      </c>
      <c r="N124" s="5">
        <v>137980106.0451</v>
      </c>
      <c r="O124" s="5">
        <f>-58259.97</f>
        <v>-58259.97</v>
      </c>
      <c r="P124" s="5">
        <v>309767553.59320003</v>
      </c>
      <c r="Q124" s="6">
        <f t="shared" si="12"/>
        <v>447689399.66830003</v>
      </c>
    </row>
    <row r="125" spans="1:17" ht="25" customHeight="1" x14ac:dyDescent="0.25">
      <c r="A125" s="122"/>
      <c r="B125" s="119"/>
      <c r="C125" s="1">
        <v>3</v>
      </c>
      <c r="D125" s="1" t="s">
        <v>192</v>
      </c>
      <c r="E125" s="5">
        <v>88663875.223199993</v>
      </c>
      <c r="F125" s="5">
        <f t="shared" si="22"/>
        <v>-58259.97</v>
      </c>
      <c r="G125" s="5">
        <v>77509572.579699993</v>
      </c>
      <c r="H125" s="6">
        <f t="shared" si="11"/>
        <v>166115187.83289999</v>
      </c>
      <c r="I125" s="11"/>
      <c r="J125" s="124"/>
      <c r="K125" s="119"/>
      <c r="L125" s="12">
        <v>2</v>
      </c>
      <c r="M125" s="1" t="s">
        <v>574</v>
      </c>
      <c r="N125" s="5">
        <v>177355189.63640001</v>
      </c>
      <c r="O125" s="5">
        <f t="shared" ref="O125:O157" si="24">-58259.97</f>
        <v>-58259.97</v>
      </c>
      <c r="P125" s="5">
        <v>334374991.85820001</v>
      </c>
      <c r="Q125" s="6">
        <f t="shared" si="12"/>
        <v>511671921.52460003</v>
      </c>
    </row>
    <row r="126" spans="1:17" ht="25" customHeight="1" x14ac:dyDescent="0.25">
      <c r="A126" s="122"/>
      <c r="B126" s="119"/>
      <c r="C126" s="1">
        <v>4</v>
      </c>
      <c r="D126" s="1" t="s">
        <v>193</v>
      </c>
      <c r="E126" s="5">
        <v>109326563.7467</v>
      </c>
      <c r="F126" s="5">
        <f t="shared" si="22"/>
        <v>-58259.97</v>
      </c>
      <c r="G126" s="5">
        <v>83397701.828099996</v>
      </c>
      <c r="H126" s="6">
        <f t="shared" si="11"/>
        <v>192666005.60479999</v>
      </c>
      <c r="I126" s="11"/>
      <c r="J126" s="124"/>
      <c r="K126" s="119"/>
      <c r="L126" s="12">
        <v>3</v>
      </c>
      <c r="M126" s="1" t="s">
        <v>575</v>
      </c>
      <c r="N126" s="5">
        <v>286019064.16329998</v>
      </c>
      <c r="O126" s="5">
        <f t="shared" si="24"/>
        <v>-58259.97</v>
      </c>
      <c r="P126" s="5">
        <v>399537401.95190001</v>
      </c>
      <c r="Q126" s="6">
        <f t="shared" si="12"/>
        <v>685498206.14520001</v>
      </c>
    </row>
    <row r="127" spans="1:17" ht="25" customHeight="1" x14ac:dyDescent="0.25">
      <c r="A127" s="122"/>
      <c r="B127" s="119"/>
      <c r="C127" s="1">
        <v>5</v>
      </c>
      <c r="D127" s="1" t="s">
        <v>194</v>
      </c>
      <c r="E127" s="5">
        <v>114892686.9597</v>
      </c>
      <c r="F127" s="5">
        <f t="shared" si="22"/>
        <v>-58259.97</v>
      </c>
      <c r="G127" s="5">
        <v>88776043.939799994</v>
      </c>
      <c r="H127" s="6">
        <f t="shared" si="11"/>
        <v>203610470.92949998</v>
      </c>
      <c r="I127" s="11"/>
      <c r="J127" s="124"/>
      <c r="K127" s="119"/>
      <c r="L127" s="12">
        <v>4</v>
      </c>
      <c r="M127" s="1" t="s">
        <v>576</v>
      </c>
      <c r="N127" s="5">
        <v>111788693.774</v>
      </c>
      <c r="O127" s="5">
        <f t="shared" si="24"/>
        <v>-58259.97</v>
      </c>
      <c r="P127" s="5">
        <v>294204665.62120003</v>
      </c>
      <c r="Q127" s="6">
        <f t="shared" si="12"/>
        <v>405935099.42520005</v>
      </c>
    </row>
    <row r="128" spans="1:17" ht="25" customHeight="1" x14ac:dyDescent="0.25">
      <c r="A128" s="122"/>
      <c r="B128" s="119"/>
      <c r="C128" s="1">
        <v>6</v>
      </c>
      <c r="D128" s="1" t="s">
        <v>195</v>
      </c>
      <c r="E128" s="5">
        <v>112957346.5696</v>
      </c>
      <c r="F128" s="5">
        <f t="shared" si="22"/>
        <v>-58259.97</v>
      </c>
      <c r="G128" s="5">
        <v>89568607.059400007</v>
      </c>
      <c r="H128" s="6">
        <f t="shared" si="11"/>
        <v>202467693.65900001</v>
      </c>
      <c r="I128" s="11"/>
      <c r="J128" s="124"/>
      <c r="K128" s="119"/>
      <c r="L128" s="12">
        <v>5</v>
      </c>
      <c r="M128" s="1" t="s">
        <v>577</v>
      </c>
      <c r="N128" s="5">
        <v>93985904.452600002</v>
      </c>
      <c r="O128" s="5">
        <f t="shared" si="24"/>
        <v>-58259.97</v>
      </c>
      <c r="P128" s="5">
        <v>283139079.3732</v>
      </c>
      <c r="Q128" s="6">
        <f t="shared" si="12"/>
        <v>377066723.85580003</v>
      </c>
    </row>
    <row r="129" spans="1:17" ht="25" customHeight="1" x14ac:dyDescent="0.25">
      <c r="A129" s="122"/>
      <c r="B129" s="119"/>
      <c r="C129" s="1">
        <v>7</v>
      </c>
      <c r="D129" s="1" t="s">
        <v>196</v>
      </c>
      <c r="E129" s="5">
        <v>156058300.83700001</v>
      </c>
      <c r="F129" s="5">
        <f t="shared" si="22"/>
        <v>-58259.97</v>
      </c>
      <c r="G129" s="5">
        <v>104087990.18170001</v>
      </c>
      <c r="H129" s="6">
        <f t="shared" si="11"/>
        <v>260088031.04870003</v>
      </c>
      <c r="I129" s="11"/>
      <c r="J129" s="124"/>
      <c r="K129" s="119"/>
      <c r="L129" s="12">
        <v>6</v>
      </c>
      <c r="M129" s="1" t="s">
        <v>578</v>
      </c>
      <c r="N129" s="5">
        <v>105072773.7198</v>
      </c>
      <c r="O129" s="5">
        <f t="shared" si="24"/>
        <v>-58259.97</v>
      </c>
      <c r="P129" s="5">
        <v>285744109.2058</v>
      </c>
      <c r="Q129" s="6">
        <f t="shared" si="12"/>
        <v>390758622.95560002</v>
      </c>
    </row>
    <row r="130" spans="1:17" ht="25" customHeight="1" x14ac:dyDescent="0.25">
      <c r="A130" s="122"/>
      <c r="B130" s="120"/>
      <c r="C130" s="1">
        <v>8</v>
      </c>
      <c r="D130" s="1" t="s">
        <v>197</v>
      </c>
      <c r="E130" s="5">
        <v>144047645.18149999</v>
      </c>
      <c r="F130" s="5">
        <f>-58259.97</f>
        <v>-58259.97</v>
      </c>
      <c r="G130" s="5">
        <v>107812707.52410001</v>
      </c>
      <c r="H130" s="6">
        <f t="shared" si="11"/>
        <v>251802092.73559999</v>
      </c>
      <c r="I130" s="11"/>
      <c r="J130" s="124"/>
      <c r="K130" s="119"/>
      <c r="L130" s="12">
        <v>7</v>
      </c>
      <c r="M130" s="1" t="s">
        <v>579</v>
      </c>
      <c r="N130" s="5">
        <v>96472859.059900001</v>
      </c>
      <c r="O130" s="5">
        <f t="shared" si="24"/>
        <v>-58259.97</v>
      </c>
      <c r="P130" s="5">
        <v>279192400.44800001</v>
      </c>
      <c r="Q130" s="6">
        <f t="shared" si="12"/>
        <v>375606999.53790003</v>
      </c>
    </row>
    <row r="131" spans="1:17" ht="25" customHeight="1" x14ac:dyDescent="0.3">
      <c r="A131" s="1"/>
      <c r="B131" s="107" t="s">
        <v>864</v>
      </c>
      <c r="C131" s="108"/>
      <c r="D131" s="109"/>
      <c r="E131" s="14">
        <f>SUM(E123:E130)</f>
        <v>975227564.14629996</v>
      </c>
      <c r="F131" s="14">
        <f t="shared" ref="F131:H131" si="25">SUM(F123:F130)</f>
        <v>-466079.75999999989</v>
      </c>
      <c r="G131" s="14">
        <f t="shared" si="25"/>
        <v>739183010.16420007</v>
      </c>
      <c r="H131" s="14">
        <f t="shared" si="25"/>
        <v>1713944494.5505002</v>
      </c>
      <c r="I131" s="11"/>
      <c r="J131" s="124"/>
      <c r="K131" s="119"/>
      <c r="L131" s="12">
        <v>8</v>
      </c>
      <c r="M131" s="1" t="s">
        <v>580</v>
      </c>
      <c r="N131" s="5">
        <v>116384241.2182</v>
      </c>
      <c r="O131" s="5">
        <f t="shared" si="24"/>
        <v>-58259.97</v>
      </c>
      <c r="P131" s="5">
        <v>290869643.44150001</v>
      </c>
      <c r="Q131" s="6">
        <f t="shared" si="12"/>
        <v>407195624.68970001</v>
      </c>
    </row>
    <row r="132" spans="1:17" ht="25" customHeight="1" x14ac:dyDescent="0.25">
      <c r="A132" s="122">
        <v>7</v>
      </c>
      <c r="B132" s="118" t="s">
        <v>50</v>
      </c>
      <c r="C132" s="1">
        <v>1</v>
      </c>
      <c r="D132" s="1" t="s">
        <v>198</v>
      </c>
      <c r="E132" s="5">
        <v>114779825.85340001</v>
      </c>
      <c r="F132" s="5">
        <f t="shared" ref="F132:F153" si="26">-58259.97</f>
        <v>-58259.97</v>
      </c>
      <c r="G132" s="5">
        <v>53526792.671499997</v>
      </c>
      <c r="H132" s="6">
        <f t="shared" si="11"/>
        <v>168248358.55489999</v>
      </c>
      <c r="I132" s="11"/>
      <c r="J132" s="124"/>
      <c r="K132" s="119"/>
      <c r="L132" s="12">
        <v>9</v>
      </c>
      <c r="M132" s="1" t="s">
        <v>581</v>
      </c>
      <c r="N132" s="5">
        <v>77714014.364999995</v>
      </c>
      <c r="O132" s="5">
        <f t="shared" si="24"/>
        <v>-58259.97</v>
      </c>
      <c r="P132" s="5">
        <v>272174813.86750001</v>
      </c>
      <c r="Q132" s="6">
        <f t="shared" si="12"/>
        <v>349830568.26249999</v>
      </c>
    </row>
    <row r="133" spans="1:17" ht="25" customHeight="1" x14ac:dyDescent="0.25">
      <c r="A133" s="122"/>
      <c r="B133" s="119"/>
      <c r="C133" s="1">
        <v>2</v>
      </c>
      <c r="D133" s="1" t="s">
        <v>199</v>
      </c>
      <c r="E133" s="5">
        <v>101275829.229</v>
      </c>
      <c r="F133" s="5">
        <f t="shared" si="26"/>
        <v>-58259.97</v>
      </c>
      <c r="G133" s="5">
        <v>46571667.090300001</v>
      </c>
      <c r="H133" s="6">
        <f t="shared" si="11"/>
        <v>147789236.3493</v>
      </c>
      <c r="I133" s="11"/>
      <c r="J133" s="124"/>
      <c r="K133" s="119"/>
      <c r="L133" s="12">
        <v>10</v>
      </c>
      <c r="M133" s="1" t="s">
        <v>582</v>
      </c>
      <c r="N133" s="5">
        <v>132510218.9392</v>
      </c>
      <c r="O133" s="5">
        <f t="shared" si="24"/>
        <v>-58259.97</v>
      </c>
      <c r="P133" s="5">
        <v>306248112.29430002</v>
      </c>
      <c r="Q133" s="6">
        <f t="shared" si="12"/>
        <v>438700071.26350003</v>
      </c>
    </row>
    <row r="134" spans="1:17" ht="25" customHeight="1" x14ac:dyDescent="0.25">
      <c r="A134" s="122"/>
      <c r="B134" s="119"/>
      <c r="C134" s="1">
        <v>3</v>
      </c>
      <c r="D134" s="1" t="s">
        <v>200</v>
      </c>
      <c r="E134" s="5">
        <v>98065112.715100005</v>
      </c>
      <c r="F134" s="5">
        <f t="shared" si="26"/>
        <v>-58259.97</v>
      </c>
      <c r="G134" s="5">
        <v>44512539.805299997</v>
      </c>
      <c r="H134" s="6">
        <f t="shared" si="11"/>
        <v>142519392.55040002</v>
      </c>
      <c r="I134" s="11"/>
      <c r="J134" s="124"/>
      <c r="K134" s="119"/>
      <c r="L134" s="12">
        <v>11</v>
      </c>
      <c r="M134" s="1" t="s">
        <v>583</v>
      </c>
      <c r="N134" s="5">
        <v>114548529.0038</v>
      </c>
      <c r="O134" s="5">
        <f t="shared" si="24"/>
        <v>-58259.97</v>
      </c>
      <c r="P134" s="5">
        <v>293659092.39340001</v>
      </c>
      <c r="Q134" s="6">
        <f t="shared" si="12"/>
        <v>408149361.42720002</v>
      </c>
    </row>
    <row r="135" spans="1:17" ht="25" customHeight="1" x14ac:dyDescent="0.25">
      <c r="A135" s="122"/>
      <c r="B135" s="119"/>
      <c r="C135" s="1">
        <v>4</v>
      </c>
      <c r="D135" s="1" t="s">
        <v>201</v>
      </c>
      <c r="E135" s="5">
        <v>116254909.2959</v>
      </c>
      <c r="F135" s="5">
        <f t="shared" si="26"/>
        <v>-58259.97</v>
      </c>
      <c r="G135" s="5">
        <v>56253451.304200001</v>
      </c>
      <c r="H135" s="6">
        <f t="shared" si="11"/>
        <v>172450100.63010001</v>
      </c>
      <c r="I135" s="11"/>
      <c r="J135" s="124"/>
      <c r="K135" s="119"/>
      <c r="L135" s="12">
        <v>12</v>
      </c>
      <c r="M135" s="1" t="s">
        <v>584</v>
      </c>
      <c r="N135" s="5">
        <v>157498545.86140001</v>
      </c>
      <c r="O135" s="5">
        <f t="shared" si="24"/>
        <v>-58259.97</v>
      </c>
      <c r="P135" s="5">
        <v>318075195.8222</v>
      </c>
      <c r="Q135" s="6">
        <f t="shared" si="12"/>
        <v>475515481.71360004</v>
      </c>
    </row>
    <row r="136" spans="1:17" ht="25" customHeight="1" x14ac:dyDescent="0.25">
      <c r="A136" s="122"/>
      <c r="B136" s="119"/>
      <c r="C136" s="1">
        <v>5</v>
      </c>
      <c r="D136" s="1" t="s">
        <v>202</v>
      </c>
      <c r="E136" s="5">
        <v>150880771.9226</v>
      </c>
      <c r="F136" s="5">
        <f t="shared" si="26"/>
        <v>-58259.97</v>
      </c>
      <c r="G136" s="5">
        <v>73291911.776800007</v>
      </c>
      <c r="H136" s="6">
        <f t="shared" si="11"/>
        <v>224114423.72940001</v>
      </c>
      <c r="I136" s="11"/>
      <c r="J136" s="124"/>
      <c r="K136" s="119"/>
      <c r="L136" s="12">
        <v>13</v>
      </c>
      <c r="M136" s="1" t="s">
        <v>585</v>
      </c>
      <c r="N136" s="5">
        <v>170403249.92109999</v>
      </c>
      <c r="O136" s="5">
        <f t="shared" si="24"/>
        <v>-58259.97</v>
      </c>
      <c r="P136" s="5">
        <v>332320914.14429998</v>
      </c>
      <c r="Q136" s="6">
        <f t="shared" si="12"/>
        <v>502665904.09539998</v>
      </c>
    </row>
    <row r="137" spans="1:17" ht="25" customHeight="1" x14ac:dyDescent="0.25">
      <c r="A137" s="122"/>
      <c r="B137" s="119"/>
      <c r="C137" s="1">
        <v>6</v>
      </c>
      <c r="D137" s="1" t="s">
        <v>203</v>
      </c>
      <c r="E137" s="5">
        <v>123271481.7412</v>
      </c>
      <c r="F137" s="5">
        <f t="shared" si="26"/>
        <v>-58259.97</v>
      </c>
      <c r="G137" s="5">
        <v>54922779.540200002</v>
      </c>
      <c r="H137" s="6">
        <f t="shared" ref="H137:H200" si="27">E137+F137+G137</f>
        <v>178136001.3114</v>
      </c>
      <c r="I137" s="11"/>
      <c r="J137" s="124"/>
      <c r="K137" s="119"/>
      <c r="L137" s="12">
        <v>14</v>
      </c>
      <c r="M137" s="1" t="s">
        <v>586</v>
      </c>
      <c r="N137" s="5">
        <v>91730704.193599999</v>
      </c>
      <c r="O137" s="5">
        <f t="shared" si="24"/>
        <v>-58259.97</v>
      </c>
      <c r="P137" s="5">
        <v>282269126.08740002</v>
      </c>
      <c r="Q137" s="6">
        <f t="shared" ref="Q137:Q200" si="28">N137+O137+P137</f>
        <v>373941570.31099999</v>
      </c>
    </row>
    <row r="138" spans="1:17" ht="25" customHeight="1" x14ac:dyDescent="0.25">
      <c r="A138" s="122"/>
      <c r="B138" s="119"/>
      <c r="C138" s="1">
        <v>7</v>
      </c>
      <c r="D138" s="1" t="s">
        <v>204</v>
      </c>
      <c r="E138" s="5">
        <v>116934507.63519999</v>
      </c>
      <c r="F138" s="5">
        <f t="shared" si="26"/>
        <v>-58259.97</v>
      </c>
      <c r="G138" s="5">
        <v>51854396.670500003</v>
      </c>
      <c r="H138" s="6">
        <f t="shared" si="27"/>
        <v>168730644.33570001</v>
      </c>
      <c r="I138" s="11"/>
      <c r="J138" s="124"/>
      <c r="K138" s="119"/>
      <c r="L138" s="12">
        <v>15</v>
      </c>
      <c r="M138" s="1" t="s">
        <v>587</v>
      </c>
      <c r="N138" s="5">
        <v>110687826.7606</v>
      </c>
      <c r="O138" s="5">
        <f t="shared" si="24"/>
        <v>-58259.97</v>
      </c>
      <c r="P138" s="5">
        <v>294155706.73589998</v>
      </c>
      <c r="Q138" s="6">
        <f t="shared" si="28"/>
        <v>404785273.52649999</v>
      </c>
    </row>
    <row r="139" spans="1:17" ht="25" customHeight="1" x14ac:dyDescent="0.25">
      <c r="A139" s="122"/>
      <c r="B139" s="119"/>
      <c r="C139" s="1">
        <v>8</v>
      </c>
      <c r="D139" s="1" t="s">
        <v>205</v>
      </c>
      <c r="E139" s="5">
        <v>100487961.6991</v>
      </c>
      <c r="F139" s="5">
        <f t="shared" si="26"/>
        <v>-58259.97</v>
      </c>
      <c r="G139" s="5">
        <v>47298585.785300002</v>
      </c>
      <c r="H139" s="6">
        <f t="shared" si="27"/>
        <v>147728287.51440001</v>
      </c>
      <c r="I139" s="11"/>
      <c r="J139" s="124"/>
      <c r="K139" s="119"/>
      <c r="L139" s="12">
        <v>16</v>
      </c>
      <c r="M139" s="1" t="s">
        <v>588</v>
      </c>
      <c r="N139" s="5">
        <v>165707992.62279999</v>
      </c>
      <c r="O139" s="5">
        <f t="shared" si="24"/>
        <v>-58259.97</v>
      </c>
      <c r="P139" s="5">
        <v>328766016.07429999</v>
      </c>
      <c r="Q139" s="6">
        <f t="shared" si="28"/>
        <v>494415748.72710001</v>
      </c>
    </row>
    <row r="140" spans="1:17" ht="25" customHeight="1" x14ac:dyDescent="0.25">
      <c r="A140" s="122"/>
      <c r="B140" s="119"/>
      <c r="C140" s="1">
        <v>9</v>
      </c>
      <c r="D140" s="1" t="s">
        <v>206</v>
      </c>
      <c r="E140" s="5">
        <v>126942213.3328</v>
      </c>
      <c r="F140" s="5">
        <f t="shared" si="26"/>
        <v>-58259.97</v>
      </c>
      <c r="G140" s="5">
        <v>58558360.975000001</v>
      </c>
      <c r="H140" s="6">
        <f t="shared" si="27"/>
        <v>185442314.3378</v>
      </c>
      <c r="I140" s="11"/>
      <c r="J140" s="124"/>
      <c r="K140" s="119"/>
      <c r="L140" s="12">
        <v>17</v>
      </c>
      <c r="M140" s="1" t="s">
        <v>589</v>
      </c>
      <c r="N140" s="5">
        <v>160789614.3538</v>
      </c>
      <c r="O140" s="5">
        <f t="shared" si="24"/>
        <v>-58259.97</v>
      </c>
      <c r="P140" s="5">
        <v>324930757.03359997</v>
      </c>
      <c r="Q140" s="6">
        <f t="shared" si="28"/>
        <v>485662111.4174</v>
      </c>
    </row>
    <row r="141" spans="1:17" ht="25" customHeight="1" x14ac:dyDescent="0.25">
      <c r="A141" s="122"/>
      <c r="B141" s="119"/>
      <c r="C141" s="1">
        <v>10</v>
      </c>
      <c r="D141" s="1" t="s">
        <v>207</v>
      </c>
      <c r="E141" s="5">
        <v>120101724.5596</v>
      </c>
      <c r="F141" s="5">
        <f t="shared" si="26"/>
        <v>-58259.97</v>
      </c>
      <c r="G141" s="5">
        <v>58663084.689099997</v>
      </c>
      <c r="H141" s="6">
        <f t="shared" si="27"/>
        <v>178706549.27869999</v>
      </c>
      <c r="I141" s="11"/>
      <c r="J141" s="124"/>
      <c r="K141" s="119"/>
      <c r="L141" s="12">
        <v>18</v>
      </c>
      <c r="M141" s="1" t="s">
        <v>590</v>
      </c>
      <c r="N141" s="5">
        <v>164179642.8012</v>
      </c>
      <c r="O141" s="5">
        <f t="shared" si="24"/>
        <v>-58259.97</v>
      </c>
      <c r="P141" s="5">
        <v>327503623.29369998</v>
      </c>
      <c r="Q141" s="6">
        <f t="shared" si="28"/>
        <v>491625006.12489998</v>
      </c>
    </row>
    <row r="142" spans="1:17" ht="25" customHeight="1" x14ac:dyDescent="0.25">
      <c r="A142" s="122"/>
      <c r="B142" s="119"/>
      <c r="C142" s="1">
        <v>11</v>
      </c>
      <c r="D142" s="1" t="s">
        <v>208</v>
      </c>
      <c r="E142" s="5">
        <v>137508459.07690001</v>
      </c>
      <c r="F142" s="5">
        <f t="shared" si="26"/>
        <v>-58259.97</v>
      </c>
      <c r="G142" s="5">
        <v>61190614.582400002</v>
      </c>
      <c r="H142" s="6">
        <f t="shared" si="27"/>
        <v>198640813.6893</v>
      </c>
      <c r="I142" s="11"/>
      <c r="J142" s="124"/>
      <c r="K142" s="119"/>
      <c r="L142" s="12">
        <v>19</v>
      </c>
      <c r="M142" s="1" t="s">
        <v>591</v>
      </c>
      <c r="N142" s="5">
        <v>126977602.1476</v>
      </c>
      <c r="O142" s="5">
        <f t="shared" si="24"/>
        <v>-58259.97</v>
      </c>
      <c r="P142" s="5">
        <v>303481276.63919997</v>
      </c>
      <c r="Q142" s="6">
        <f t="shared" si="28"/>
        <v>430400618.8168</v>
      </c>
    </row>
    <row r="143" spans="1:17" ht="25" customHeight="1" x14ac:dyDescent="0.25">
      <c r="A143" s="122"/>
      <c r="B143" s="119"/>
      <c r="C143" s="1">
        <v>12</v>
      </c>
      <c r="D143" s="1" t="s">
        <v>209</v>
      </c>
      <c r="E143" s="5">
        <v>105598397.1855</v>
      </c>
      <c r="F143" s="5">
        <f t="shared" si="26"/>
        <v>-58259.97</v>
      </c>
      <c r="G143" s="5">
        <v>52448928.783500001</v>
      </c>
      <c r="H143" s="6">
        <f t="shared" si="27"/>
        <v>157989065.99900001</v>
      </c>
      <c r="I143" s="11"/>
      <c r="J143" s="125"/>
      <c r="K143" s="120"/>
      <c r="L143" s="12">
        <v>20</v>
      </c>
      <c r="M143" s="1" t="s">
        <v>592</v>
      </c>
      <c r="N143" s="5">
        <v>145246219.83239999</v>
      </c>
      <c r="O143" s="5">
        <f t="shared" si="24"/>
        <v>-58259.97</v>
      </c>
      <c r="P143" s="5">
        <v>314601529.98320001</v>
      </c>
      <c r="Q143" s="6">
        <f t="shared" si="28"/>
        <v>459789489.84560001</v>
      </c>
    </row>
    <row r="144" spans="1:17" ht="25" customHeight="1" x14ac:dyDescent="0.3">
      <c r="A144" s="122"/>
      <c r="B144" s="119"/>
      <c r="C144" s="1">
        <v>13</v>
      </c>
      <c r="D144" s="1" t="s">
        <v>210</v>
      </c>
      <c r="E144" s="5">
        <v>126848495.17470001</v>
      </c>
      <c r="F144" s="5">
        <f t="shared" si="26"/>
        <v>-58259.97</v>
      </c>
      <c r="G144" s="5">
        <v>66536683.348099999</v>
      </c>
      <c r="H144" s="6">
        <f t="shared" si="27"/>
        <v>193326918.5528</v>
      </c>
      <c r="I144" s="11"/>
      <c r="J144" s="18"/>
      <c r="K144" s="107" t="s">
        <v>882</v>
      </c>
      <c r="L144" s="108"/>
      <c r="M144" s="109"/>
      <c r="N144" s="14">
        <f>SUM(N124:N143)</f>
        <v>2743052992.8717995</v>
      </c>
      <c r="O144" s="14">
        <f t="shared" ref="O144:Q144" si="29">SUM(O124:O143)</f>
        <v>-1165199.3999999997</v>
      </c>
      <c r="P144" s="14">
        <f t="shared" si="29"/>
        <v>6175016009.8620005</v>
      </c>
      <c r="Q144" s="14">
        <f t="shared" si="29"/>
        <v>8916903803.3338013</v>
      </c>
    </row>
    <row r="145" spans="1:17" ht="25" customHeight="1" x14ac:dyDescent="0.25">
      <c r="A145" s="122"/>
      <c r="B145" s="119"/>
      <c r="C145" s="1">
        <v>14</v>
      </c>
      <c r="D145" s="1" t="s">
        <v>211</v>
      </c>
      <c r="E145" s="5">
        <v>93703490.956799999</v>
      </c>
      <c r="F145" s="5">
        <f t="shared" si="26"/>
        <v>-58259.97</v>
      </c>
      <c r="G145" s="5">
        <v>44741965.971500002</v>
      </c>
      <c r="H145" s="6">
        <f t="shared" si="27"/>
        <v>138387196.95829999</v>
      </c>
      <c r="I145" s="11"/>
      <c r="J145" s="123">
        <v>25</v>
      </c>
      <c r="K145" s="118" t="s">
        <v>68</v>
      </c>
      <c r="L145" s="12">
        <v>1</v>
      </c>
      <c r="M145" s="1" t="s">
        <v>593</v>
      </c>
      <c r="N145" s="5">
        <v>95034789.189600006</v>
      </c>
      <c r="O145" s="5">
        <f t="shared" si="24"/>
        <v>-58259.97</v>
      </c>
      <c r="P145" s="5">
        <v>47795057.564400002</v>
      </c>
      <c r="Q145" s="6">
        <f t="shared" si="28"/>
        <v>142771586.78400001</v>
      </c>
    </row>
    <row r="146" spans="1:17" ht="25" customHeight="1" x14ac:dyDescent="0.25">
      <c r="A146" s="122"/>
      <c r="B146" s="119"/>
      <c r="C146" s="1">
        <v>15</v>
      </c>
      <c r="D146" s="1" t="s">
        <v>212</v>
      </c>
      <c r="E146" s="5">
        <v>98437499.997799993</v>
      </c>
      <c r="F146" s="5">
        <f t="shared" si="26"/>
        <v>-58259.97</v>
      </c>
      <c r="G146" s="5">
        <v>48018918.083300002</v>
      </c>
      <c r="H146" s="6">
        <f t="shared" si="27"/>
        <v>146398158.11109999</v>
      </c>
      <c r="I146" s="11"/>
      <c r="J146" s="124"/>
      <c r="K146" s="119"/>
      <c r="L146" s="12">
        <v>2</v>
      </c>
      <c r="M146" s="1" t="s">
        <v>594</v>
      </c>
      <c r="N146" s="5">
        <v>107121366.9164</v>
      </c>
      <c r="O146" s="5">
        <f t="shared" si="24"/>
        <v>-58259.97</v>
      </c>
      <c r="P146" s="5">
        <v>47701091.632200003</v>
      </c>
      <c r="Q146" s="6">
        <f t="shared" si="28"/>
        <v>154764198.57859999</v>
      </c>
    </row>
    <row r="147" spans="1:17" ht="25" customHeight="1" x14ac:dyDescent="0.25">
      <c r="A147" s="122"/>
      <c r="B147" s="119"/>
      <c r="C147" s="1">
        <v>16</v>
      </c>
      <c r="D147" s="1" t="s">
        <v>213</v>
      </c>
      <c r="E147" s="5">
        <v>89787004.75</v>
      </c>
      <c r="F147" s="5">
        <f t="shared" si="26"/>
        <v>-58259.97</v>
      </c>
      <c r="G147" s="5">
        <v>41737141.833899997</v>
      </c>
      <c r="H147" s="6">
        <f t="shared" si="27"/>
        <v>131465886.61390001</v>
      </c>
      <c r="I147" s="11"/>
      <c r="J147" s="124"/>
      <c r="K147" s="119"/>
      <c r="L147" s="12">
        <v>3</v>
      </c>
      <c r="M147" s="1" t="s">
        <v>595</v>
      </c>
      <c r="N147" s="5">
        <v>109682770.5918</v>
      </c>
      <c r="O147" s="5">
        <f t="shared" si="24"/>
        <v>-58259.97</v>
      </c>
      <c r="P147" s="5">
        <v>50668592.852799997</v>
      </c>
      <c r="Q147" s="6">
        <f t="shared" si="28"/>
        <v>160293103.47460002</v>
      </c>
    </row>
    <row r="148" spans="1:17" ht="25" customHeight="1" x14ac:dyDescent="0.25">
      <c r="A148" s="122"/>
      <c r="B148" s="119"/>
      <c r="C148" s="1">
        <v>17</v>
      </c>
      <c r="D148" s="1" t="s">
        <v>214</v>
      </c>
      <c r="E148" s="5">
        <v>113607989.831</v>
      </c>
      <c r="F148" s="5">
        <f t="shared" si="26"/>
        <v>-58259.97</v>
      </c>
      <c r="G148" s="5">
        <v>52577692.847099997</v>
      </c>
      <c r="H148" s="6">
        <f t="shared" si="27"/>
        <v>166127422.70809999</v>
      </c>
      <c r="I148" s="11"/>
      <c r="J148" s="124"/>
      <c r="K148" s="119"/>
      <c r="L148" s="12">
        <v>4</v>
      </c>
      <c r="M148" s="1" t="s">
        <v>596</v>
      </c>
      <c r="N148" s="5">
        <v>129410722.29880001</v>
      </c>
      <c r="O148" s="5">
        <f t="shared" si="24"/>
        <v>-58259.97</v>
      </c>
      <c r="P148" s="5">
        <v>57899359.153300002</v>
      </c>
      <c r="Q148" s="6">
        <f t="shared" si="28"/>
        <v>187251821.48210001</v>
      </c>
    </row>
    <row r="149" spans="1:17" ht="25" customHeight="1" x14ac:dyDescent="0.25">
      <c r="A149" s="122"/>
      <c r="B149" s="119"/>
      <c r="C149" s="1">
        <v>18</v>
      </c>
      <c r="D149" s="1" t="s">
        <v>215</v>
      </c>
      <c r="E149" s="5">
        <v>106462230.8101</v>
      </c>
      <c r="F149" s="5">
        <f t="shared" si="26"/>
        <v>-58259.97</v>
      </c>
      <c r="G149" s="5">
        <v>53281449.378899999</v>
      </c>
      <c r="H149" s="6">
        <f t="shared" si="27"/>
        <v>159685420.21900001</v>
      </c>
      <c r="I149" s="11"/>
      <c r="J149" s="124"/>
      <c r="K149" s="119"/>
      <c r="L149" s="12">
        <v>5</v>
      </c>
      <c r="M149" s="1" t="s">
        <v>597</v>
      </c>
      <c r="N149" s="5">
        <v>92404824.8248</v>
      </c>
      <c r="O149" s="5">
        <f t="shared" si="24"/>
        <v>-58259.97</v>
      </c>
      <c r="P149" s="5">
        <v>44043335.993799999</v>
      </c>
      <c r="Q149" s="6">
        <f t="shared" si="28"/>
        <v>136389900.8486</v>
      </c>
    </row>
    <row r="150" spans="1:17" ht="25" customHeight="1" x14ac:dyDescent="0.25">
      <c r="A150" s="122"/>
      <c r="B150" s="119"/>
      <c r="C150" s="1">
        <v>19</v>
      </c>
      <c r="D150" s="1" t="s">
        <v>216</v>
      </c>
      <c r="E150" s="5">
        <v>124686869.0478</v>
      </c>
      <c r="F150" s="5">
        <f t="shared" si="26"/>
        <v>-58259.97</v>
      </c>
      <c r="G150" s="5">
        <v>62614264.318999998</v>
      </c>
      <c r="H150" s="6">
        <f t="shared" si="27"/>
        <v>187242873.39680001</v>
      </c>
      <c r="I150" s="11"/>
      <c r="J150" s="124"/>
      <c r="K150" s="119"/>
      <c r="L150" s="12">
        <v>6</v>
      </c>
      <c r="M150" s="1" t="s">
        <v>598</v>
      </c>
      <c r="N150" s="5">
        <v>86891427.246900007</v>
      </c>
      <c r="O150" s="5">
        <f t="shared" si="24"/>
        <v>-58259.97</v>
      </c>
      <c r="P150" s="5">
        <v>45515505.522500001</v>
      </c>
      <c r="Q150" s="6">
        <f t="shared" si="28"/>
        <v>132348672.7994</v>
      </c>
    </row>
    <row r="151" spans="1:17" ht="25" customHeight="1" x14ac:dyDescent="0.25">
      <c r="A151" s="122"/>
      <c r="B151" s="119"/>
      <c r="C151" s="1">
        <v>20</v>
      </c>
      <c r="D151" s="1" t="s">
        <v>217</v>
      </c>
      <c r="E151" s="5">
        <v>86417694.714100003</v>
      </c>
      <c r="F151" s="5">
        <f t="shared" si="26"/>
        <v>-58259.97</v>
      </c>
      <c r="G151" s="5">
        <v>42616645.395400003</v>
      </c>
      <c r="H151" s="6">
        <f t="shared" si="27"/>
        <v>128976080.13950001</v>
      </c>
      <c r="I151" s="11"/>
      <c r="J151" s="124"/>
      <c r="K151" s="119"/>
      <c r="L151" s="12">
        <v>7</v>
      </c>
      <c r="M151" s="1" t="s">
        <v>599</v>
      </c>
      <c r="N151" s="5">
        <v>99281259.988900006</v>
      </c>
      <c r="O151" s="5">
        <f t="shared" si="24"/>
        <v>-58259.97</v>
      </c>
      <c r="P151" s="5">
        <v>47390982.101300001</v>
      </c>
      <c r="Q151" s="6">
        <f t="shared" si="28"/>
        <v>146613982.12020001</v>
      </c>
    </row>
    <row r="152" spans="1:17" ht="25" customHeight="1" x14ac:dyDescent="0.25">
      <c r="A152" s="122"/>
      <c r="B152" s="119"/>
      <c r="C152" s="1">
        <v>21</v>
      </c>
      <c r="D152" s="1" t="s">
        <v>218</v>
      </c>
      <c r="E152" s="5">
        <v>118160930.73800001</v>
      </c>
      <c r="F152" s="5">
        <f t="shared" si="26"/>
        <v>-58259.97</v>
      </c>
      <c r="G152" s="5">
        <v>57703446.629299998</v>
      </c>
      <c r="H152" s="6">
        <f t="shared" si="27"/>
        <v>175806117.3973</v>
      </c>
      <c r="I152" s="11"/>
      <c r="J152" s="124"/>
      <c r="K152" s="119"/>
      <c r="L152" s="12">
        <v>8</v>
      </c>
      <c r="M152" s="1" t="s">
        <v>600</v>
      </c>
      <c r="N152" s="5">
        <v>155351230.87639999</v>
      </c>
      <c r="O152" s="5">
        <f t="shared" si="24"/>
        <v>-58259.97</v>
      </c>
      <c r="P152" s="5">
        <v>71646816.533600003</v>
      </c>
      <c r="Q152" s="6">
        <f t="shared" si="28"/>
        <v>226939787.44</v>
      </c>
    </row>
    <row r="153" spans="1:17" ht="25" customHeight="1" x14ac:dyDescent="0.25">
      <c r="A153" s="122"/>
      <c r="B153" s="119"/>
      <c r="C153" s="1">
        <v>22</v>
      </c>
      <c r="D153" s="1" t="s">
        <v>219</v>
      </c>
      <c r="E153" s="5">
        <v>115055440.69509999</v>
      </c>
      <c r="F153" s="5">
        <f t="shared" si="26"/>
        <v>-58259.97</v>
      </c>
      <c r="G153" s="5">
        <v>54565138.176799998</v>
      </c>
      <c r="H153" s="6">
        <f t="shared" si="27"/>
        <v>169562318.90189999</v>
      </c>
      <c r="I153" s="11"/>
      <c r="J153" s="124"/>
      <c r="K153" s="119"/>
      <c r="L153" s="12">
        <v>9</v>
      </c>
      <c r="M153" s="1" t="s">
        <v>82</v>
      </c>
      <c r="N153" s="5">
        <v>143970906.35049999</v>
      </c>
      <c r="O153" s="5">
        <f t="shared" si="24"/>
        <v>-58259.97</v>
      </c>
      <c r="P153" s="5">
        <v>56182285.4252</v>
      </c>
      <c r="Q153" s="6">
        <f t="shared" si="28"/>
        <v>200094931.8057</v>
      </c>
    </row>
    <row r="154" spans="1:17" ht="25" customHeight="1" x14ac:dyDescent="0.25">
      <c r="A154" s="122"/>
      <c r="B154" s="120"/>
      <c r="C154" s="1">
        <v>23</v>
      </c>
      <c r="D154" s="1" t="s">
        <v>220</v>
      </c>
      <c r="E154" s="5">
        <v>121864070.02949999</v>
      </c>
      <c r="F154" s="5">
        <f>-58259.97</f>
        <v>-58259.97</v>
      </c>
      <c r="G154" s="5">
        <v>59151356.262000002</v>
      </c>
      <c r="H154" s="6">
        <f t="shared" si="27"/>
        <v>180957166.3215</v>
      </c>
      <c r="I154" s="11"/>
      <c r="J154" s="124"/>
      <c r="K154" s="119"/>
      <c r="L154" s="12">
        <v>10</v>
      </c>
      <c r="M154" s="1" t="s">
        <v>601</v>
      </c>
      <c r="N154" s="5">
        <v>110135551.3936</v>
      </c>
      <c r="O154" s="5">
        <f t="shared" si="24"/>
        <v>-58259.97</v>
      </c>
      <c r="P154" s="5">
        <v>51713854.075099997</v>
      </c>
      <c r="Q154" s="6">
        <f t="shared" si="28"/>
        <v>161791145.49869999</v>
      </c>
    </row>
    <row r="155" spans="1:17" ht="25" customHeight="1" x14ac:dyDescent="0.3">
      <c r="A155" s="1"/>
      <c r="B155" s="107" t="s">
        <v>865</v>
      </c>
      <c r="C155" s="108"/>
      <c r="D155" s="109"/>
      <c r="E155" s="14">
        <f>SUM(E132:E154)</f>
        <v>2607132910.9911995</v>
      </c>
      <c r="F155" s="14">
        <f t="shared" ref="F155:H155" si="30">SUM(F132:F154)</f>
        <v>-1339979.3099999996</v>
      </c>
      <c r="G155" s="14">
        <f t="shared" si="30"/>
        <v>1242637815.9194</v>
      </c>
      <c r="H155" s="14">
        <f t="shared" si="30"/>
        <v>3848430747.6006007</v>
      </c>
      <c r="I155" s="11"/>
      <c r="J155" s="124"/>
      <c r="K155" s="119"/>
      <c r="L155" s="12">
        <v>11</v>
      </c>
      <c r="M155" s="1" t="s">
        <v>211</v>
      </c>
      <c r="N155" s="5">
        <v>105421006.0149</v>
      </c>
      <c r="O155" s="5">
        <f t="shared" si="24"/>
        <v>-58259.97</v>
      </c>
      <c r="P155" s="5">
        <v>51685861.887400001</v>
      </c>
      <c r="Q155" s="6">
        <f t="shared" si="28"/>
        <v>157048607.9323</v>
      </c>
    </row>
    <row r="156" spans="1:17" ht="25" customHeight="1" x14ac:dyDescent="0.25">
      <c r="A156" s="122">
        <v>8</v>
      </c>
      <c r="B156" s="118" t="s">
        <v>51</v>
      </c>
      <c r="C156" s="1">
        <v>1</v>
      </c>
      <c r="D156" s="1" t="s">
        <v>221</v>
      </c>
      <c r="E156" s="5">
        <v>102341413.6288</v>
      </c>
      <c r="F156" s="5">
        <f t="shared" ref="F156:F181" si="31">-58259.97</f>
        <v>-58259.97</v>
      </c>
      <c r="G156" s="5">
        <v>44504073.5638</v>
      </c>
      <c r="H156" s="6">
        <f t="shared" si="27"/>
        <v>146787227.22260001</v>
      </c>
      <c r="I156" s="11"/>
      <c r="J156" s="124"/>
      <c r="K156" s="119"/>
      <c r="L156" s="12">
        <v>12</v>
      </c>
      <c r="M156" s="1" t="s">
        <v>602</v>
      </c>
      <c r="N156" s="5">
        <v>112002252.2058</v>
      </c>
      <c r="O156" s="5">
        <f t="shared" si="24"/>
        <v>-58259.97</v>
      </c>
      <c r="P156" s="5">
        <v>48414947.306299999</v>
      </c>
      <c r="Q156" s="6">
        <f t="shared" si="28"/>
        <v>160358939.54210001</v>
      </c>
    </row>
    <row r="157" spans="1:17" ht="25" customHeight="1" x14ac:dyDescent="0.25">
      <c r="A157" s="122"/>
      <c r="B157" s="119"/>
      <c r="C157" s="1">
        <v>2</v>
      </c>
      <c r="D157" s="1" t="s">
        <v>222</v>
      </c>
      <c r="E157" s="5">
        <v>98960408.257100001</v>
      </c>
      <c r="F157" s="5">
        <f t="shared" si="31"/>
        <v>-58259.97</v>
      </c>
      <c r="G157" s="5">
        <v>48665688.581500001</v>
      </c>
      <c r="H157" s="6">
        <f t="shared" si="27"/>
        <v>147567836.86860001</v>
      </c>
      <c r="I157" s="11"/>
      <c r="J157" s="125"/>
      <c r="K157" s="120"/>
      <c r="L157" s="12">
        <v>13</v>
      </c>
      <c r="M157" s="1" t="s">
        <v>603</v>
      </c>
      <c r="N157" s="5">
        <v>89911512.323599994</v>
      </c>
      <c r="O157" s="5">
        <f t="shared" si="24"/>
        <v>-58259.97</v>
      </c>
      <c r="P157" s="5">
        <v>43345287.672799997</v>
      </c>
      <c r="Q157" s="6">
        <f t="shared" si="28"/>
        <v>133198540.0264</v>
      </c>
    </row>
    <row r="158" spans="1:17" ht="25" customHeight="1" x14ac:dyDescent="0.3">
      <c r="A158" s="122"/>
      <c r="B158" s="119"/>
      <c r="C158" s="1">
        <v>3</v>
      </c>
      <c r="D158" s="1" t="s">
        <v>223</v>
      </c>
      <c r="E158" s="5">
        <v>138837165.697</v>
      </c>
      <c r="F158" s="5">
        <f t="shared" si="31"/>
        <v>-58259.97</v>
      </c>
      <c r="G158" s="5">
        <v>63144236.041699998</v>
      </c>
      <c r="H158" s="6">
        <f t="shared" si="27"/>
        <v>201923141.7687</v>
      </c>
      <c r="I158" s="11"/>
      <c r="J158" s="18"/>
      <c r="K158" s="107" t="s">
        <v>883</v>
      </c>
      <c r="L158" s="108"/>
      <c r="M158" s="109"/>
      <c r="N158" s="14">
        <f>SUM(N145:N157)</f>
        <v>1436619620.2220001</v>
      </c>
      <c r="O158" s="14">
        <f t="shared" ref="O158:Q158" si="32">SUM(O145:O157)</f>
        <v>-757379.60999999975</v>
      </c>
      <c r="P158" s="14">
        <f t="shared" si="32"/>
        <v>664002977.72069991</v>
      </c>
      <c r="Q158" s="14">
        <f t="shared" si="32"/>
        <v>2099865218.3327</v>
      </c>
    </row>
    <row r="159" spans="1:17" ht="25" customHeight="1" x14ac:dyDescent="0.25">
      <c r="A159" s="122"/>
      <c r="B159" s="119"/>
      <c r="C159" s="1">
        <v>4</v>
      </c>
      <c r="D159" s="1" t="s">
        <v>224</v>
      </c>
      <c r="E159" s="5">
        <v>79974405.454400003</v>
      </c>
      <c r="F159" s="5">
        <f t="shared" si="31"/>
        <v>-58259.97</v>
      </c>
      <c r="G159" s="5">
        <v>42176660.369599998</v>
      </c>
      <c r="H159" s="6">
        <f t="shared" si="27"/>
        <v>122092805.854</v>
      </c>
      <c r="I159" s="11"/>
      <c r="J159" s="123">
        <v>26</v>
      </c>
      <c r="K159" s="118" t="s">
        <v>69</v>
      </c>
      <c r="L159" s="12">
        <v>1</v>
      </c>
      <c r="M159" s="1" t="s">
        <v>604</v>
      </c>
      <c r="N159" s="5">
        <v>98864389.812600002</v>
      </c>
      <c r="O159" s="5">
        <f t="shared" ref="O159:O182" si="33">-58259.97</f>
        <v>-58259.97</v>
      </c>
      <c r="P159" s="5">
        <v>49230403.957000002</v>
      </c>
      <c r="Q159" s="6">
        <f t="shared" si="28"/>
        <v>148036533.79960001</v>
      </c>
    </row>
    <row r="160" spans="1:17" ht="25" customHeight="1" x14ac:dyDescent="0.25">
      <c r="A160" s="122"/>
      <c r="B160" s="119"/>
      <c r="C160" s="1">
        <v>5</v>
      </c>
      <c r="D160" s="1" t="s">
        <v>225</v>
      </c>
      <c r="E160" s="5">
        <v>110691074.5433</v>
      </c>
      <c r="F160" s="5">
        <f t="shared" si="31"/>
        <v>-58259.97</v>
      </c>
      <c r="G160" s="5">
        <v>52834987.729199998</v>
      </c>
      <c r="H160" s="6">
        <f t="shared" si="27"/>
        <v>163467802.30250001</v>
      </c>
      <c r="I160" s="11"/>
      <c r="J160" s="124"/>
      <c r="K160" s="119"/>
      <c r="L160" s="12">
        <v>2</v>
      </c>
      <c r="M160" s="1" t="s">
        <v>605</v>
      </c>
      <c r="N160" s="5">
        <v>84881819.569800004</v>
      </c>
      <c r="O160" s="5">
        <f t="shared" si="33"/>
        <v>-58259.97</v>
      </c>
      <c r="P160" s="5">
        <v>40943179.559100002</v>
      </c>
      <c r="Q160" s="6">
        <f t="shared" si="28"/>
        <v>125766739.15890001</v>
      </c>
    </row>
    <row r="161" spans="1:17" ht="25" customHeight="1" x14ac:dyDescent="0.25">
      <c r="A161" s="122"/>
      <c r="B161" s="119"/>
      <c r="C161" s="1">
        <v>6</v>
      </c>
      <c r="D161" s="1" t="s">
        <v>226</v>
      </c>
      <c r="E161" s="5">
        <v>79741343.7359</v>
      </c>
      <c r="F161" s="5">
        <f t="shared" si="31"/>
        <v>-58259.97</v>
      </c>
      <c r="G161" s="5">
        <v>40763548.868299998</v>
      </c>
      <c r="H161" s="6">
        <f t="shared" si="27"/>
        <v>120446632.63420001</v>
      </c>
      <c r="I161" s="11"/>
      <c r="J161" s="124"/>
      <c r="K161" s="119"/>
      <c r="L161" s="12">
        <v>3</v>
      </c>
      <c r="M161" s="1" t="s">
        <v>606</v>
      </c>
      <c r="N161" s="5">
        <v>97207305.257100001</v>
      </c>
      <c r="O161" s="5">
        <f t="shared" si="33"/>
        <v>-58259.97</v>
      </c>
      <c r="P161" s="5">
        <v>55298012.526799999</v>
      </c>
      <c r="Q161" s="6">
        <f t="shared" si="28"/>
        <v>152447057.81389999</v>
      </c>
    </row>
    <row r="162" spans="1:17" ht="25" customHeight="1" x14ac:dyDescent="0.25">
      <c r="A162" s="122"/>
      <c r="B162" s="119"/>
      <c r="C162" s="1">
        <v>7</v>
      </c>
      <c r="D162" s="1" t="s">
        <v>227</v>
      </c>
      <c r="E162" s="5">
        <v>133672363.1529</v>
      </c>
      <c r="F162" s="5">
        <f t="shared" si="31"/>
        <v>-58259.97</v>
      </c>
      <c r="G162" s="5">
        <v>58927514.834799998</v>
      </c>
      <c r="H162" s="6">
        <f t="shared" si="27"/>
        <v>192541618.01769999</v>
      </c>
      <c r="I162" s="11"/>
      <c r="J162" s="124"/>
      <c r="K162" s="119"/>
      <c r="L162" s="12">
        <v>4</v>
      </c>
      <c r="M162" s="1" t="s">
        <v>607</v>
      </c>
      <c r="N162" s="5">
        <v>158239213.50040001</v>
      </c>
      <c r="O162" s="5">
        <f t="shared" si="33"/>
        <v>-58259.97</v>
      </c>
      <c r="P162" s="5">
        <v>53517928.932999998</v>
      </c>
      <c r="Q162" s="6">
        <f t="shared" si="28"/>
        <v>211698882.46340001</v>
      </c>
    </row>
    <row r="163" spans="1:17" ht="25" customHeight="1" x14ac:dyDescent="0.25">
      <c r="A163" s="122"/>
      <c r="B163" s="119"/>
      <c r="C163" s="1">
        <v>8</v>
      </c>
      <c r="D163" s="1" t="s">
        <v>228</v>
      </c>
      <c r="E163" s="5">
        <v>88459762.733400002</v>
      </c>
      <c r="F163" s="5">
        <f t="shared" si="31"/>
        <v>-58259.97</v>
      </c>
      <c r="G163" s="5">
        <v>45132964.715099998</v>
      </c>
      <c r="H163" s="6">
        <f t="shared" si="27"/>
        <v>133534467.47850001</v>
      </c>
      <c r="I163" s="11"/>
      <c r="J163" s="124"/>
      <c r="K163" s="119"/>
      <c r="L163" s="12">
        <v>5</v>
      </c>
      <c r="M163" s="1" t="s">
        <v>608</v>
      </c>
      <c r="N163" s="5">
        <v>94983990.233400002</v>
      </c>
      <c r="O163" s="5">
        <f t="shared" si="33"/>
        <v>-58259.97</v>
      </c>
      <c r="P163" s="5">
        <v>50816847.475699998</v>
      </c>
      <c r="Q163" s="6">
        <f t="shared" si="28"/>
        <v>145742577.73910001</v>
      </c>
    </row>
    <row r="164" spans="1:17" ht="25" customHeight="1" x14ac:dyDescent="0.25">
      <c r="A164" s="122"/>
      <c r="B164" s="119"/>
      <c r="C164" s="1">
        <v>9</v>
      </c>
      <c r="D164" s="1" t="s">
        <v>229</v>
      </c>
      <c r="E164" s="5">
        <v>105059381.93790001</v>
      </c>
      <c r="F164" s="5">
        <f t="shared" si="31"/>
        <v>-58259.97</v>
      </c>
      <c r="G164" s="5">
        <v>50277928.8222</v>
      </c>
      <c r="H164" s="6">
        <f t="shared" si="27"/>
        <v>155279050.79010001</v>
      </c>
      <c r="I164" s="11"/>
      <c r="J164" s="124"/>
      <c r="K164" s="119"/>
      <c r="L164" s="12">
        <v>6</v>
      </c>
      <c r="M164" s="1" t="s">
        <v>609</v>
      </c>
      <c r="N164" s="5">
        <v>100038272.771</v>
      </c>
      <c r="O164" s="5">
        <f t="shared" si="33"/>
        <v>-58259.97</v>
      </c>
      <c r="P164" s="5">
        <v>52239728.7993</v>
      </c>
      <c r="Q164" s="6">
        <f t="shared" si="28"/>
        <v>152219741.60030001</v>
      </c>
    </row>
    <row r="165" spans="1:17" ht="25" customHeight="1" x14ac:dyDescent="0.25">
      <c r="A165" s="122"/>
      <c r="B165" s="119"/>
      <c r="C165" s="1">
        <v>10</v>
      </c>
      <c r="D165" s="1" t="s">
        <v>230</v>
      </c>
      <c r="E165" s="5">
        <v>89548630.639699996</v>
      </c>
      <c r="F165" s="5">
        <f t="shared" si="31"/>
        <v>-58259.97</v>
      </c>
      <c r="G165" s="5">
        <v>44006581.034900002</v>
      </c>
      <c r="H165" s="6">
        <f t="shared" si="27"/>
        <v>133496951.70460001</v>
      </c>
      <c r="I165" s="11"/>
      <c r="J165" s="124"/>
      <c r="K165" s="119"/>
      <c r="L165" s="12">
        <v>7</v>
      </c>
      <c r="M165" s="1" t="s">
        <v>610</v>
      </c>
      <c r="N165" s="5">
        <v>94755019.491400003</v>
      </c>
      <c r="O165" s="5">
        <f t="shared" si="33"/>
        <v>-58259.97</v>
      </c>
      <c r="P165" s="5">
        <v>48633127.5119</v>
      </c>
      <c r="Q165" s="6">
        <f t="shared" si="28"/>
        <v>143329887.03330001</v>
      </c>
    </row>
    <row r="166" spans="1:17" ht="25" customHeight="1" x14ac:dyDescent="0.25">
      <c r="A166" s="122"/>
      <c r="B166" s="119"/>
      <c r="C166" s="1">
        <v>11</v>
      </c>
      <c r="D166" s="1" t="s">
        <v>231</v>
      </c>
      <c r="E166" s="5">
        <v>129021449.3818</v>
      </c>
      <c r="F166" s="5">
        <f t="shared" si="31"/>
        <v>-58259.97</v>
      </c>
      <c r="G166" s="5">
        <v>63838661.844300002</v>
      </c>
      <c r="H166" s="6">
        <f t="shared" si="27"/>
        <v>192801851.2561</v>
      </c>
      <c r="I166" s="11"/>
      <c r="J166" s="124"/>
      <c r="K166" s="119"/>
      <c r="L166" s="12">
        <v>8</v>
      </c>
      <c r="M166" s="1" t="s">
        <v>611</v>
      </c>
      <c r="N166" s="5">
        <v>84669613.365700006</v>
      </c>
      <c r="O166" s="5">
        <f t="shared" si="33"/>
        <v>-58259.97</v>
      </c>
      <c r="P166" s="5">
        <v>44627280.785999998</v>
      </c>
      <c r="Q166" s="6">
        <f t="shared" si="28"/>
        <v>129238634.18170001</v>
      </c>
    </row>
    <row r="167" spans="1:17" ht="25" customHeight="1" x14ac:dyDescent="0.25">
      <c r="A167" s="122"/>
      <c r="B167" s="119"/>
      <c r="C167" s="1">
        <v>12</v>
      </c>
      <c r="D167" s="1" t="s">
        <v>232</v>
      </c>
      <c r="E167" s="5">
        <v>91375050.890799999</v>
      </c>
      <c r="F167" s="5">
        <f t="shared" si="31"/>
        <v>-58259.97</v>
      </c>
      <c r="G167" s="5">
        <v>46714248.889300004</v>
      </c>
      <c r="H167" s="6">
        <f t="shared" si="27"/>
        <v>138031039.81010002</v>
      </c>
      <c r="I167" s="11"/>
      <c r="J167" s="124"/>
      <c r="K167" s="119"/>
      <c r="L167" s="12">
        <v>9</v>
      </c>
      <c r="M167" s="1" t="s">
        <v>612</v>
      </c>
      <c r="N167" s="5">
        <v>91363386.981999993</v>
      </c>
      <c r="O167" s="5">
        <f t="shared" si="33"/>
        <v>-58259.97</v>
      </c>
      <c r="P167" s="5">
        <v>48052426.832800001</v>
      </c>
      <c r="Q167" s="6">
        <f t="shared" si="28"/>
        <v>139357553.8448</v>
      </c>
    </row>
    <row r="168" spans="1:17" ht="25" customHeight="1" x14ac:dyDescent="0.25">
      <c r="A168" s="122"/>
      <c r="B168" s="119"/>
      <c r="C168" s="1">
        <v>13</v>
      </c>
      <c r="D168" s="1" t="s">
        <v>233</v>
      </c>
      <c r="E168" s="5">
        <v>105425525.767</v>
      </c>
      <c r="F168" s="5">
        <f t="shared" si="31"/>
        <v>-58259.97</v>
      </c>
      <c r="G168" s="5">
        <v>56691542.787199996</v>
      </c>
      <c r="H168" s="6">
        <f t="shared" si="27"/>
        <v>162058808.58419999</v>
      </c>
      <c r="I168" s="11"/>
      <c r="J168" s="124"/>
      <c r="K168" s="119"/>
      <c r="L168" s="12">
        <v>10</v>
      </c>
      <c r="M168" s="1" t="s">
        <v>613</v>
      </c>
      <c r="N168" s="5">
        <v>100616753.70469999</v>
      </c>
      <c r="O168" s="5">
        <f t="shared" si="33"/>
        <v>-58259.97</v>
      </c>
      <c r="P168" s="5">
        <v>51320157.988600001</v>
      </c>
      <c r="Q168" s="6">
        <f t="shared" si="28"/>
        <v>151878651.72329998</v>
      </c>
    </row>
    <row r="169" spans="1:17" ht="25" customHeight="1" x14ac:dyDescent="0.25">
      <c r="A169" s="122"/>
      <c r="B169" s="119"/>
      <c r="C169" s="1">
        <v>14</v>
      </c>
      <c r="D169" s="1" t="s">
        <v>234</v>
      </c>
      <c r="E169" s="5">
        <v>93190671.786899999</v>
      </c>
      <c r="F169" s="5">
        <f t="shared" si="31"/>
        <v>-58259.97</v>
      </c>
      <c r="G169" s="5">
        <v>43388228.119000003</v>
      </c>
      <c r="H169" s="6">
        <f t="shared" si="27"/>
        <v>136520639.9359</v>
      </c>
      <c r="I169" s="11"/>
      <c r="J169" s="124"/>
      <c r="K169" s="119"/>
      <c r="L169" s="12">
        <v>11</v>
      </c>
      <c r="M169" s="1" t="s">
        <v>614</v>
      </c>
      <c r="N169" s="5">
        <v>98281912.361599997</v>
      </c>
      <c r="O169" s="5">
        <f t="shared" si="33"/>
        <v>-58259.97</v>
      </c>
      <c r="P169" s="5">
        <v>46729768.518700004</v>
      </c>
      <c r="Q169" s="6">
        <f t="shared" si="28"/>
        <v>144953420.91030002</v>
      </c>
    </row>
    <row r="170" spans="1:17" ht="25" customHeight="1" x14ac:dyDescent="0.25">
      <c r="A170" s="122"/>
      <c r="B170" s="119"/>
      <c r="C170" s="1">
        <v>15</v>
      </c>
      <c r="D170" s="1" t="s">
        <v>235</v>
      </c>
      <c r="E170" s="5">
        <v>85761469.516200006</v>
      </c>
      <c r="F170" s="5">
        <f t="shared" si="31"/>
        <v>-58259.97</v>
      </c>
      <c r="G170" s="5">
        <v>40180872.270099998</v>
      </c>
      <c r="H170" s="6">
        <f t="shared" si="27"/>
        <v>125884081.8163</v>
      </c>
      <c r="I170" s="11"/>
      <c r="J170" s="124"/>
      <c r="K170" s="119"/>
      <c r="L170" s="12">
        <v>12</v>
      </c>
      <c r="M170" s="1" t="s">
        <v>615</v>
      </c>
      <c r="N170" s="5">
        <v>114362880.12109999</v>
      </c>
      <c r="O170" s="5">
        <f t="shared" si="33"/>
        <v>-58259.97</v>
      </c>
      <c r="P170" s="5">
        <v>57684044.655400001</v>
      </c>
      <c r="Q170" s="6">
        <f t="shared" si="28"/>
        <v>171988664.80649999</v>
      </c>
    </row>
    <row r="171" spans="1:17" ht="25" customHeight="1" x14ac:dyDescent="0.25">
      <c r="A171" s="122"/>
      <c r="B171" s="119"/>
      <c r="C171" s="1">
        <v>16</v>
      </c>
      <c r="D171" s="1" t="s">
        <v>236</v>
      </c>
      <c r="E171" s="5">
        <v>125664557.31550001</v>
      </c>
      <c r="F171" s="5">
        <f t="shared" si="31"/>
        <v>-58259.97</v>
      </c>
      <c r="G171" s="5">
        <v>50693530.4802</v>
      </c>
      <c r="H171" s="6">
        <f t="shared" si="27"/>
        <v>176299827.82570001</v>
      </c>
      <c r="I171" s="11"/>
      <c r="J171" s="124"/>
      <c r="K171" s="119"/>
      <c r="L171" s="12">
        <v>13</v>
      </c>
      <c r="M171" s="1" t="s">
        <v>616</v>
      </c>
      <c r="N171" s="5">
        <v>117150025.1471</v>
      </c>
      <c r="O171" s="5">
        <f t="shared" si="33"/>
        <v>-58259.97</v>
      </c>
      <c r="P171" s="5">
        <v>54581412.520599999</v>
      </c>
      <c r="Q171" s="6">
        <f t="shared" si="28"/>
        <v>171673177.69769999</v>
      </c>
    </row>
    <row r="172" spans="1:17" ht="25" customHeight="1" x14ac:dyDescent="0.25">
      <c r="A172" s="122"/>
      <c r="B172" s="119"/>
      <c r="C172" s="1">
        <v>17</v>
      </c>
      <c r="D172" s="1" t="s">
        <v>237</v>
      </c>
      <c r="E172" s="5">
        <v>129510100.65719999</v>
      </c>
      <c r="F172" s="5">
        <f t="shared" si="31"/>
        <v>-58259.97</v>
      </c>
      <c r="G172" s="5">
        <v>55885806.873300001</v>
      </c>
      <c r="H172" s="6">
        <f t="shared" si="27"/>
        <v>185337647.5605</v>
      </c>
      <c r="I172" s="11"/>
      <c r="J172" s="124"/>
      <c r="K172" s="119"/>
      <c r="L172" s="12">
        <v>14</v>
      </c>
      <c r="M172" s="1" t="s">
        <v>617</v>
      </c>
      <c r="N172" s="5">
        <v>129716169.34810001</v>
      </c>
      <c r="O172" s="5">
        <f t="shared" si="33"/>
        <v>-58259.97</v>
      </c>
      <c r="P172" s="5">
        <v>56532852.212800004</v>
      </c>
      <c r="Q172" s="6">
        <f t="shared" si="28"/>
        <v>186190761.5909</v>
      </c>
    </row>
    <row r="173" spans="1:17" ht="25" customHeight="1" x14ac:dyDescent="0.25">
      <c r="A173" s="122"/>
      <c r="B173" s="119"/>
      <c r="C173" s="1">
        <v>18</v>
      </c>
      <c r="D173" s="1" t="s">
        <v>238</v>
      </c>
      <c r="E173" s="5">
        <v>72111287.449300006</v>
      </c>
      <c r="F173" s="5">
        <f t="shared" si="31"/>
        <v>-58259.97</v>
      </c>
      <c r="G173" s="5">
        <v>39709176.463299997</v>
      </c>
      <c r="H173" s="6">
        <f t="shared" si="27"/>
        <v>111762203.94260001</v>
      </c>
      <c r="I173" s="11"/>
      <c r="J173" s="124"/>
      <c r="K173" s="119"/>
      <c r="L173" s="12">
        <v>15</v>
      </c>
      <c r="M173" s="1" t="s">
        <v>618</v>
      </c>
      <c r="N173" s="5">
        <v>153057014.69940001</v>
      </c>
      <c r="O173" s="5">
        <f t="shared" si="33"/>
        <v>-58259.97</v>
      </c>
      <c r="P173" s="5">
        <v>58244437.276699997</v>
      </c>
      <c r="Q173" s="6">
        <f t="shared" si="28"/>
        <v>211243192.0061</v>
      </c>
    </row>
    <row r="174" spans="1:17" ht="25" customHeight="1" x14ac:dyDescent="0.25">
      <c r="A174" s="122"/>
      <c r="B174" s="119"/>
      <c r="C174" s="1">
        <v>19</v>
      </c>
      <c r="D174" s="1" t="s">
        <v>239</v>
      </c>
      <c r="E174" s="5">
        <v>97147930.520799994</v>
      </c>
      <c r="F174" s="5">
        <f t="shared" si="31"/>
        <v>-58259.97</v>
      </c>
      <c r="G174" s="5">
        <v>44870496.789999999</v>
      </c>
      <c r="H174" s="6">
        <f t="shared" si="27"/>
        <v>141960167.34079999</v>
      </c>
      <c r="I174" s="11"/>
      <c r="J174" s="124"/>
      <c r="K174" s="119"/>
      <c r="L174" s="12">
        <v>16</v>
      </c>
      <c r="M174" s="1" t="s">
        <v>619</v>
      </c>
      <c r="N174" s="5">
        <v>96935936.7095</v>
      </c>
      <c r="O174" s="5">
        <f t="shared" si="33"/>
        <v>-58259.97</v>
      </c>
      <c r="P174" s="5">
        <v>56752289.0101</v>
      </c>
      <c r="Q174" s="6">
        <f t="shared" si="28"/>
        <v>153629965.74959999</v>
      </c>
    </row>
    <row r="175" spans="1:17" ht="25" customHeight="1" x14ac:dyDescent="0.25">
      <c r="A175" s="122"/>
      <c r="B175" s="119"/>
      <c r="C175" s="1">
        <v>20</v>
      </c>
      <c r="D175" s="1" t="s">
        <v>240</v>
      </c>
      <c r="E175" s="5">
        <v>114964048.23999999</v>
      </c>
      <c r="F175" s="5">
        <f t="shared" si="31"/>
        <v>-58259.97</v>
      </c>
      <c r="G175" s="5">
        <v>48900603.412</v>
      </c>
      <c r="H175" s="6">
        <f t="shared" si="27"/>
        <v>163806391.68199998</v>
      </c>
      <c r="I175" s="11"/>
      <c r="J175" s="124"/>
      <c r="K175" s="119"/>
      <c r="L175" s="12">
        <v>17</v>
      </c>
      <c r="M175" s="1" t="s">
        <v>620</v>
      </c>
      <c r="N175" s="5">
        <v>131571232.87190001</v>
      </c>
      <c r="O175" s="5">
        <f t="shared" si="33"/>
        <v>-58259.97</v>
      </c>
      <c r="P175" s="5">
        <v>61528305.105400003</v>
      </c>
      <c r="Q175" s="6">
        <f t="shared" si="28"/>
        <v>193041278.00730002</v>
      </c>
    </row>
    <row r="176" spans="1:17" ht="25" customHeight="1" x14ac:dyDescent="0.25">
      <c r="A176" s="122"/>
      <c r="B176" s="119"/>
      <c r="C176" s="1">
        <v>21</v>
      </c>
      <c r="D176" s="1" t="s">
        <v>241</v>
      </c>
      <c r="E176" s="5">
        <v>167415125.65180001</v>
      </c>
      <c r="F176" s="5">
        <f t="shared" si="31"/>
        <v>-58259.97</v>
      </c>
      <c r="G176" s="5">
        <v>90752875.925899997</v>
      </c>
      <c r="H176" s="6">
        <f t="shared" si="27"/>
        <v>258109741.60769999</v>
      </c>
      <c r="I176" s="11"/>
      <c r="J176" s="124"/>
      <c r="K176" s="119"/>
      <c r="L176" s="12">
        <v>18</v>
      </c>
      <c r="M176" s="1" t="s">
        <v>621</v>
      </c>
      <c r="N176" s="5">
        <v>88873540.896899998</v>
      </c>
      <c r="O176" s="5">
        <f t="shared" si="33"/>
        <v>-58259.97</v>
      </c>
      <c r="P176" s="5">
        <v>46018876.723300003</v>
      </c>
      <c r="Q176" s="6">
        <f t="shared" si="28"/>
        <v>134834157.65020001</v>
      </c>
    </row>
    <row r="177" spans="1:17" ht="25" customHeight="1" x14ac:dyDescent="0.25">
      <c r="A177" s="122"/>
      <c r="B177" s="119"/>
      <c r="C177" s="1">
        <v>22</v>
      </c>
      <c r="D177" s="1" t="s">
        <v>242</v>
      </c>
      <c r="E177" s="5">
        <v>104543898.0871</v>
      </c>
      <c r="F177" s="5">
        <f t="shared" si="31"/>
        <v>-58259.97</v>
      </c>
      <c r="G177" s="5">
        <v>47708355.760700002</v>
      </c>
      <c r="H177" s="6">
        <f t="shared" si="27"/>
        <v>152193993.87779999</v>
      </c>
      <c r="I177" s="11"/>
      <c r="J177" s="124"/>
      <c r="K177" s="119"/>
      <c r="L177" s="12">
        <v>19</v>
      </c>
      <c r="M177" s="1" t="s">
        <v>622</v>
      </c>
      <c r="N177" s="5">
        <v>102283209.46709999</v>
      </c>
      <c r="O177" s="5">
        <f t="shared" si="33"/>
        <v>-58259.97</v>
      </c>
      <c r="P177" s="5">
        <v>51994385.506800003</v>
      </c>
      <c r="Q177" s="6">
        <f t="shared" si="28"/>
        <v>154219335.00389999</v>
      </c>
    </row>
    <row r="178" spans="1:17" ht="25" customHeight="1" x14ac:dyDescent="0.25">
      <c r="A178" s="122"/>
      <c r="B178" s="119"/>
      <c r="C178" s="1">
        <v>23</v>
      </c>
      <c r="D178" s="1" t="s">
        <v>243</v>
      </c>
      <c r="E178" s="5">
        <v>97353293.285699993</v>
      </c>
      <c r="F178" s="5">
        <f t="shared" si="31"/>
        <v>-58259.97</v>
      </c>
      <c r="G178" s="5">
        <v>46312478.665200002</v>
      </c>
      <c r="H178" s="6">
        <f t="shared" si="27"/>
        <v>143607511.98089999</v>
      </c>
      <c r="I178" s="11"/>
      <c r="J178" s="124"/>
      <c r="K178" s="119"/>
      <c r="L178" s="12">
        <v>20</v>
      </c>
      <c r="M178" s="1" t="s">
        <v>623</v>
      </c>
      <c r="N178" s="5">
        <v>117972227.0722</v>
      </c>
      <c r="O178" s="5">
        <f t="shared" si="33"/>
        <v>-58259.97</v>
      </c>
      <c r="P178" s="5">
        <v>54611709.947400004</v>
      </c>
      <c r="Q178" s="6">
        <f t="shared" si="28"/>
        <v>172525677.04960001</v>
      </c>
    </row>
    <row r="179" spans="1:17" ht="25" customHeight="1" x14ac:dyDescent="0.25">
      <c r="A179" s="122"/>
      <c r="B179" s="119"/>
      <c r="C179" s="1">
        <v>24</v>
      </c>
      <c r="D179" s="1" t="s">
        <v>244</v>
      </c>
      <c r="E179" s="5">
        <v>95026044.660699993</v>
      </c>
      <c r="F179" s="5">
        <f t="shared" si="31"/>
        <v>-58259.97</v>
      </c>
      <c r="G179" s="5">
        <v>45565691.005599998</v>
      </c>
      <c r="H179" s="6">
        <f t="shared" si="27"/>
        <v>140533475.6963</v>
      </c>
      <c r="I179" s="11"/>
      <c r="J179" s="124"/>
      <c r="K179" s="119"/>
      <c r="L179" s="12">
        <v>21</v>
      </c>
      <c r="M179" s="1" t="s">
        <v>624</v>
      </c>
      <c r="N179" s="5">
        <v>110980072.421</v>
      </c>
      <c r="O179" s="5">
        <f t="shared" si="33"/>
        <v>-58259.97</v>
      </c>
      <c r="P179" s="5">
        <v>53966682.123099998</v>
      </c>
      <c r="Q179" s="6">
        <f t="shared" si="28"/>
        <v>164888494.57410002</v>
      </c>
    </row>
    <row r="180" spans="1:17" ht="25" customHeight="1" x14ac:dyDescent="0.25">
      <c r="A180" s="122"/>
      <c r="B180" s="119"/>
      <c r="C180" s="1">
        <v>25</v>
      </c>
      <c r="D180" s="1" t="s">
        <v>245</v>
      </c>
      <c r="E180" s="5">
        <v>108678322.26180001</v>
      </c>
      <c r="F180" s="5">
        <f t="shared" si="31"/>
        <v>-58259.97</v>
      </c>
      <c r="G180" s="5">
        <v>59531048.357199997</v>
      </c>
      <c r="H180" s="6">
        <f t="shared" si="27"/>
        <v>168151110.64899999</v>
      </c>
      <c r="I180" s="11"/>
      <c r="J180" s="124"/>
      <c r="K180" s="119"/>
      <c r="L180" s="12">
        <v>22</v>
      </c>
      <c r="M180" s="1" t="s">
        <v>625</v>
      </c>
      <c r="N180" s="5">
        <v>131195449.77060001</v>
      </c>
      <c r="O180" s="5">
        <f t="shared" si="33"/>
        <v>-58259.97</v>
      </c>
      <c r="P180" s="5">
        <v>60481836.376999997</v>
      </c>
      <c r="Q180" s="6">
        <f t="shared" si="28"/>
        <v>191619026.1776</v>
      </c>
    </row>
    <row r="181" spans="1:17" ht="25" customHeight="1" x14ac:dyDescent="0.25">
      <c r="A181" s="122"/>
      <c r="B181" s="119"/>
      <c r="C181" s="1">
        <v>26</v>
      </c>
      <c r="D181" s="1" t="s">
        <v>246</v>
      </c>
      <c r="E181" s="5">
        <v>94468526.623899996</v>
      </c>
      <c r="F181" s="5">
        <f t="shared" si="31"/>
        <v>-58259.97</v>
      </c>
      <c r="G181" s="5">
        <v>44462249.942100003</v>
      </c>
      <c r="H181" s="6">
        <f t="shared" si="27"/>
        <v>138872516.59600002</v>
      </c>
      <c r="I181" s="11"/>
      <c r="J181" s="124"/>
      <c r="K181" s="119"/>
      <c r="L181" s="12">
        <v>23</v>
      </c>
      <c r="M181" s="1" t="s">
        <v>626</v>
      </c>
      <c r="N181" s="5">
        <v>95946526.819399998</v>
      </c>
      <c r="O181" s="5">
        <f t="shared" si="33"/>
        <v>-58259.97</v>
      </c>
      <c r="P181" s="5">
        <v>58415244.508599997</v>
      </c>
      <c r="Q181" s="6">
        <f t="shared" si="28"/>
        <v>154303511.35799998</v>
      </c>
    </row>
    <row r="182" spans="1:17" ht="25" customHeight="1" x14ac:dyDescent="0.25">
      <c r="A182" s="122"/>
      <c r="B182" s="120"/>
      <c r="C182" s="1">
        <v>27</v>
      </c>
      <c r="D182" s="1" t="s">
        <v>247</v>
      </c>
      <c r="E182" s="5">
        <v>91621794.037100002</v>
      </c>
      <c r="F182" s="5">
        <f>-58259.97</f>
        <v>-58259.97</v>
      </c>
      <c r="G182" s="5">
        <v>44738659.0744</v>
      </c>
      <c r="H182" s="6">
        <f t="shared" si="27"/>
        <v>136302193.1415</v>
      </c>
      <c r="I182" s="11"/>
      <c r="J182" s="124"/>
      <c r="K182" s="119"/>
      <c r="L182" s="12">
        <v>24</v>
      </c>
      <c r="M182" s="1" t="s">
        <v>627</v>
      </c>
      <c r="N182" s="5">
        <v>78085243.490700006</v>
      </c>
      <c r="O182" s="5">
        <f t="shared" si="33"/>
        <v>-58259.97</v>
      </c>
      <c r="P182" s="5">
        <v>43811665.2764</v>
      </c>
      <c r="Q182" s="6">
        <f t="shared" si="28"/>
        <v>121838648.79710001</v>
      </c>
    </row>
    <row r="183" spans="1:17" ht="25" customHeight="1" x14ac:dyDescent="0.3">
      <c r="A183" s="1"/>
      <c r="B183" s="107" t="s">
        <v>866</v>
      </c>
      <c r="C183" s="108"/>
      <c r="D183" s="109"/>
      <c r="E183" s="14">
        <f>SUM(E156:E182)</f>
        <v>2830565045.9139996</v>
      </c>
      <c r="F183" s="14">
        <f t="shared" ref="F183:H183" si="34">SUM(F156:F182)</f>
        <v>-1573019.1899999995</v>
      </c>
      <c r="G183" s="14">
        <f t="shared" si="34"/>
        <v>1360378711.2208998</v>
      </c>
      <c r="H183" s="14">
        <f t="shared" si="34"/>
        <v>4189370737.9449</v>
      </c>
      <c r="I183" s="11"/>
      <c r="J183" s="125"/>
      <c r="K183" s="120"/>
      <c r="L183" s="12">
        <v>25</v>
      </c>
      <c r="M183" s="1" t="s">
        <v>628</v>
      </c>
      <c r="N183" s="5">
        <v>87040894.426799998</v>
      </c>
      <c r="O183" s="5">
        <f>-58259.97</f>
        <v>-58259.97</v>
      </c>
      <c r="P183" s="5">
        <v>43618354.5211</v>
      </c>
      <c r="Q183" s="6">
        <f t="shared" si="28"/>
        <v>130600988.9779</v>
      </c>
    </row>
    <row r="184" spans="1:17" ht="25" customHeight="1" x14ac:dyDescent="0.3">
      <c r="A184" s="122">
        <v>9</v>
      </c>
      <c r="B184" s="118" t="s">
        <v>52</v>
      </c>
      <c r="C184" s="1">
        <v>1</v>
      </c>
      <c r="D184" s="1" t="s">
        <v>248</v>
      </c>
      <c r="E184" s="5">
        <v>97131270.4604</v>
      </c>
      <c r="F184" s="5">
        <f t="shared" ref="F184:F200" si="35">-58259.97</f>
        <v>-58259.97</v>
      </c>
      <c r="G184" s="5">
        <v>49846186.6105</v>
      </c>
      <c r="H184" s="6">
        <f t="shared" si="27"/>
        <v>146919197.10089999</v>
      </c>
      <c r="I184" s="11"/>
      <c r="J184" s="18"/>
      <c r="K184" s="107" t="s">
        <v>884</v>
      </c>
      <c r="L184" s="108"/>
      <c r="M184" s="109"/>
      <c r="N184" s="14">
        <f>SUM(N159:N183)</f>
        <v>2659072100.3114996</v>
      </c>
      <c r="O184" s="14">
        <f t="shared" ref="O184:Q184" si="36">SUM(O159:O183)</f>
        <v>-1456499.2499999995</v>
      </c>
      <c r="P184" s="14">
        <f t="shared" si="36"/>
        <v>1299650958.6536002</v>
      </c>
      <c r="Q184" s="14">
        <f t="shared" si="36"/>
        <v>3957266559.7150998</v>
      </c>
    </row>
    <row r="185" spans="1:17" ht="25" customHeight="1" x14ac:dyDescent="0.25">
      <c r="A185" s="122"/>
      <c r="B185" s="119"/>
      <c r="C185" s="1">
        <v>2</v>
      </c>
      <c r="D185" s="1" t="s">
        <v>249</v>
      </c>
      <c r="E185" s="5">
        <v>122092828.62639999</v>
      </c>
      <c r="F185" s="5">
        <f t="shared" si="35"/>
        <v>-58259.97</v>
      </c>
      <c r="G185" s="5">
        <v>50540283.093199998</v>
      </c>
      <c r="H185" s="6">
        <f t="shared" si="27"/>
        <v>172574851.74959999</v>
      </c>
      <c r="I185" s="11"/>
      <c r="J185" s="123">
        <v>27</v>
      </c>
      <c r="K185" s="118" t="s">
        <v>70</v>
      </c>
      <c r="L185" s="12">
        <v>1</v>
      </c>
      <c r="M185" s="1" t="s">
        <v>629</v>
      </c>
      <c r="N185" s="5">
        <v>97722095.997299999</v>
      </c>
      <c r="O185" s="5">
        <f t="shared" ref="O185:O203" si="37">-58259.97</f>
        <v>-58259.97</v>
      </c>
      <c r="P185" s="5">
        <v>60176168.289099999</v>
      </c>
      <c r="Q185" s="6">
        <f t="shared" si="28"/>
        <v>157840004.31639999</v>
      </c>
    </row>
    <row r="186" spans="1:17" ht="25" customHeight="1" x14ac:dyDescent="0.25">
      <c r="A186" s="122"/>
      <c r="B186" s="119"/>
      <c r="C186" s="1">
        <v>3</v>
      </c>
      <c r="D186" s="1" t="s">
        <v>250</v>
      </c>
      <c r="E186" s="5">
        <v>116878789.6156</v>
      </c>
      <c r="F186" s="5">
        <f t="shared" si="35"/>
        <v>-58259.97</v>
      </c>
      <c r="G186" s="5">
        <v>63742716.112199999</v>
      </c>
      <c r="H186" s="6">
        <f t="shared" si="27"/>
        <v>180563245.75780001</v>
      </c>
      <c r="I186" s="11"/>
      <c r="J186" s="124"/>
      <c r="K186" s="119"/>
      <c r="L186" s="12">
        <v>2</v>
      </c>
      <c r="M186" s="1" t="s">
        <v>630</v>
      </c>
      <c r="N186" s="5">
        <v>100883111.5675</v>
      </c>
      <c r="O186" s="5">
        <f t="shared" si="37"/>
        <v>-58259.97</v>
      </c>
      <c r="P186" s="5">
        <v>65549460.829599999</v>
      </c>
      <c r="Q186" s="6">
        <f t="shared" si="28"/>
        <v>166374312.4271</v>
      </c>
    </row>
    <row r="187" spans="1:17" ht="25" customHeight="1" x14ac:dyDescent="0.25">
      <c r="A187" s="122"/>
      <c r="B187" s="119"/>
      <c r="C187" s="1">
        <v>4</v>
      </c>
      <c r="D187" s="1" t="s">
        <v>251</v>
      </c>
      <c r="E187" s="5">
        <v>75412241.697799996</v>
      </c>
      <c r="F187" s="5">
        <f t="shared" si="35"/>
        <v>-58259.97</v>
      </c>
      <c r="G187" s="5">
        <v>37505803.2007</v>
      </c>
      <c r="H187" s="6">
        <f t="shared" si="27"/>
        <v>112859784.9285</v>
      </c>
      <c r="I187" s="11"/>
      <c r="J187" s="124"/>
      <c r="K187" s="119"/>
      <c r="L187" s="12">
        <v>3</v>
      </c>
      <c r="M187" s="1" t="s">
        <v>631</v>
      </c>
      <c r="N187" s="5">
        <v>155060682.16600001</v>
      </c>
      <c r="O187" s="5">
        <f t="shared" si="37"/>
        <v>-58259.97</v>
      </c>
      <c r="P187" s="5">
        <v>95878392.496000007</v>
      </c>
      <c r="Q187" s="6">
        <f t="shared" si="28"/>
        <v>250880814.69200003</v>
      </c>
    </row>
    <row r="188" spans="1:17" ht="25" customHeight="1" x14ac:dyDescent="0.25">
      <c r="A188" s="122"/>
      <c r="B188" s="119"/>
      <c r="C188" s="1">
        <v>5</v>
      </c>
      <c r="D188" s="1" t="s">
        <v>252</v>
      </c>
      <c r="E188" s="5">
        <v>90085321.687099993</v>
      </c>
      <c r="F188" s="5">
        <f t="shared" si="35"/>
        <v>-58259.97</v>
      </c>
      <c r="G188" s="5">
        <v>45567223.950800002</v>
      </c>
      <c r="H188" s="6">
        <f t="shared" si="27"/>
        <v>135594285.6679</v>
      </c>
      <c r="I188" s="11"/>
      <c r="J188" s="124"/>
      <c r="K188" s="119"/>
      <c r="L188" s="12">
        <v>4</v>
      </c>
      <c r="M188" s="1" t="s">
        <v>632</v>
      </c>
      <c r="N188" s="5">
        <v>101953700.22579999</v>
      </c>
      <c r="O188" s="5">
        <f t="shared" si="37"/>
        <v>-58259.97</v>
      </c>
      <c r="P188" s="5">
        <v>58035259.906599998</v>
      </c>
      <c r="Q188" s="6">
        <f t="shared" si="28"/>
        <v>159930700.16240001</v>
      </c>
    </row>
    <row r="189" spans="1:17" ht="25" customHeight="1" x14ac:dyDescent="0.25">
      <c r="A189" s="122"/>
      <c r="B189" s="119"/>
      <c r="C189" s="1">
        <v>6</v>
      </c>
      <c r="D189" s="1" t="s">
        <v>253</v>
      </c>
      <c r="E189" s="5">
        <v>103636480.6251</v>
      </c>
      <c r="F189" s="5">
        <f t="shared" si="35"/>
        <v>-58259.97</v>
      </c>
      <c r="G189" s="5">
        <v>52522569.078500003</v>
      </c>
      <c r="H189" s="6">
        <f t="shared" si="27"/>
        <v>156100789.73360002</v>
      </c>
      <c r="I189" s="11"/>
      <c r="J189" s="124"/>
      <c r="K189" s="119"/>
      <c r="L189" s="12">
        <v>5</v>
      </c>
      <c r="M189" s="1" t="s">
        <v>633</v>
      </c>
      <c r="N189" s="5">
        <v>91368730.876200005</v>
      </c>
      <c r="O189" s="5">
        <f t="shared" si="37"/>
        <v>-58259.97</v>
      </c>
      <c r="P189" s="5">
        <v>56610841.756999999</v>
      </c>
      <c r="Q189" s="6">
        <f t="shared" si="28"/>
        <v>147921312.66320002</v>
      </c>
    </row>
    <row r="190" spans="1:17" ht="25" customHeight="1" x14ac:dyDescent="0.25">
      <c r="A190" s="122"/>
      <c r="B190" s="119"/>
      <c r="C190" s="1">
        <v>7</v>
      </c>
      <c r="D190" s="1" t="s">
        <v>254</v>
      </c>
      <c r="E190" s="5">
        <v>118813760.2401</v>
      </c>
      <c r="F190" s="5">
        <f t="shared" si="35"/>
        <v>-58259.97</v>
      </c>
      <c r="G190" s="5">
        <v>54384104.450099997</v>
      </c>
      <c r="H190" s="6">
        <f t="shared" si="27"/>
        <v>173139604.7202</v>
      </c>
      <c r="I190" s="11"/>
      <c r="J190" s="124"/>
      <c r="K190" s="119"/>
      <c r="L190" s="12">
        <v>6</v>
      </c>
      <c r="M190" s="1" t="s">
        <v>634</v>
      </c>
      <c r="N190" s="5">
        <v>69501890.251900002</v>
      </c>
      <c r="O190" s="5">
        <f t="shared" si="37"/>
        <v>-58259.97</v>
      </c>
      <c r="P190" s="5">
        <v>44130277.861900002</v>
      </c>
      <c r="Q190" s="6">
        <f t="shared" si="28"/>
        <v>113573908.14380001</v>
      </c>
    </row>
    <row r="191" spans="1:17" ht="25" customHeight="1" x14ac:dyDescent="0.25">
      <c r="A191" s="122"/>
      <c r="B191" s="119"/>
      <c r="C191" s="1">
        <v>8</v>
      </c>
      <c r="D191" s="1" t="s">
        <v>255</v>
      </c>
      <c r="E191" s="5">
        <v>94118788.306099996</v>
      </c>
      <c r="F191" s="5">
        <f t="shared" si="35"/>
        <v>-58259.97</v>
      </c>
      <c r="G191" s="5">
        <v>53643244.547799997</v>
      </c>
      <c r="H191" s="6">
        <f t="shared" si="27"/>
        <v>147703772.88389999</v>
      </c>
      <c r="I191" s="11"/>
      <c r="J191" s="124"/>
      <c r="K191" s="119"/>
      <c r="L191" s="12">
        <v>7</v>
      </c>
      <c r="M191" s="1" t="s">
        <v>839</v>
      </c>
      <c r="N191" s="5">
        <v>67707122.946700007</v>
      </c>
      <c r="O191" s="5">
        <f t="shared" si="37"/>
        <v>-58259.97</v>
      </c>
      <c r="P191" s="5">
        <v>44652249.833300002</v>
      </c>
      <c r="Q191" s="6">
        <f t="shared" si="28"/>
        <v>112301112.81</v>
      </c>
    </row>
    <row r="192" spans="1:17" ht="25" customHeight="1" x14ac:dyDescent="0.25">
      <c r="A192" s="122"/>
      <c r="B192" s="119"/>
      <c r="C192" s="1">
        <v>9</v>
      </c>
      <c r="D192" s="1" t="s">
        <v>256</v>
      </c>
      <c r="E192" s="5">
        <v>100319027.2279</v>
      </c>
      <c r="F192" s="5">
        <f t="shared" si="35"/>
        <v>-58259.97</v>
      </c>
      <c r="G192" s="5">
        <v>54986650.012900002</v>
      </c>
      <c r="H192" s="6">
        <f t="shared" si="27"/>
        <v>155247417.27079999</v>
      </c>
      <c r="I192" s="11"/>
      <c r="J192" s="124"/>
      <c r="K192" s="119"/>
      <c r="L192" s="12">
        <v>8</v>
      </c>
      <c r="M192" s="1" t="s">
        <v>635</v>
      </c>
      <c r="N192" s="5">
        <v>152033475.2295</v>
      </c>
      <c r="O192" s="5">
        <f t="shared" si="37"/>
        <v>-58259.97</v>
      </c>
      <c r="P192" s="5">
        <v>95688704.259100005</v>
      </c>
      <c r="Q192" s="6">
        <f t="shared" si="28"/>
        <v>247663919.51859999</v>
      </c>
    </row>
    <row r="193" spans="1:17" ht="25" customHeight="1" x14ac:dyDescent="0.25">
      <c r="A193" s="122"/>
      <c r="B193" s="119"/>
      <c r="C193" s="1">
        <v>10</v>
      </c>
      <c r="D193" s="1" t="s">
        <v>257</v>
      </c>
      <c r="E193" s="5">
        <v>78553707.888600007</v>
      </c>
      <c r="F193" s="5">
        <f t="shared" si="35"/>
        <v>-58259.97</v>
      </c>
      <c r="G193" s="5">
        <v>42754173.7425</v>
      </c>
      <c r="H193" s="6">
        <f t="shared" si="27"/>
        <v>121249621.6611</v>
      </c>
      <c r="I193" s="11"/>
      <c r="J193" s="124"/>
      <c r="K193" s="119"/>
      <c r="L193" s="12">
        <v>9</v>
      </c>
      <c r="M193" s="1" t="s">
        <v>636</v>
      </c>
      <c r="N193" s="5">
        <v>90478822.807400003</v>
      </c>
      <c r="O193" s="5">
        <f t="shared" si="37"/>
        <v>-58259.97</v>
      </c>
      <c r="P193" s="5">
        <v>50172199.483000003</v>
      </c>
      <c r="Q193" s="6">
        <f t="shared" si="28"/>
        <v>140592762.3204</v>
      </c>
    </row>
    <row r="194" spans="1:17" ht="25" customHeight="1" x14ac:dyDescent="0.25">
      <c r="A194" s="122"/>
      <c r="B194" s="119"/>
      <c r="C194" s="1">
        <v>11</v>
      </c>
      <c r="D194" s="1" t="s">
        <v>258</v>
      </c>
      <c r="E194" s="5">
        <v>107185426.7696</v>
      </c>
      <c r="F194" s="5">
        <f t="shared" si="35"/>
        <v>-58259.97</v>
      </c>
      <c r="G194" s="5">
        <v>51776110.738700002</v>
      </c>
      <c r="H194" s="6">
        <f t="shared" si="27"/>
        <v>158903277.53830001</v>
      </c>
      <c r="I194" s="11"/>
      <c r="J194" s="124"/>
      <c r="K194" s="119"/>
      <c r="L194" s="12">
        <v>10</v>
      </c>
      <c r="M194" s="1" t="s">
        <v>637</v>
      </c>
      <c r="N194" s="5">
        <v>113044441.9798</v>
      </c>
      <c r="O194" s="5">
        <f t="shared" si="37"/>
        <v>-58259.97</v>
      </c>
      <c r="P194" s="5">
        <v>69288119.379199997</v>
      </c>
      <c r="Q194" s="6">
        <f t="shared" si="28"/>
        <v>182274301.389</v>
      </c>
    </row>
    <row r="195" spans="1:17" ht="25" customHeight="1" x14ac:dyDescent="0.25">
      <c r="A195" s="122"/>
      <c r="B195" s="119"/>
      <c r="C195" s="1">
        <v>12</v>
      </c>
      <c r="D195" s="1" t="s">
        <v>259</v>
      </c>
      <c r="E195" s="5">
        <v>92498860.189400002</v>
      </c>
      <c r="F195" s="5">
        <f t="shared" si="35"/>
        <v>-58259.97</v>
      </c>
      <c r="G195" s="5">
        <v>46061423.281000003</v>
      </c>
      <c r="H195" s="6">
        <f t="shared" si="27"/>
        <v>138502023.50040001</v>
      </c>
      <c r="I195" s="11"/>
      <c r="J195" s="124"/>
      <c r="K195" s="119"/>
      <c r="L195" s="12">
        <v>11</v>
      </c>
      <c r="M195" s="1" t="s">
        <v>638</v>
      </c>
      <c r="N195" s="5">
        <v>87213836.456599995</v>
      </c>
      <c r="O195" s="5">
        <f t="shared" si="37"/>
        <v>-58259.97</v>
      </c>
      <c r="P195" s="5">
        <v>54984221.215899996</v>
      </c>
      <c r="Q195" s="6">
        <f t="shared" si="28"/>
        <v>142139797.70249999</v>
      </c>
    </row>
    <row r="196" spans="1:17" ht="25" customHeight="1" x14ac:dyDescent="0.25">
      <c r="A196" s="122"/>
      <c r="B196" s="119"/>
      <c r="C196" s="1">
        <v>13</v>
      </c>
      <c r="D196" s="1" t="s">
        <v>260</v>
      </c>
      <c r="E196" s="5">
        <v>101947720.381</v>
      </c>
      <c r="F196" s="5">
        <f t="shared" si="35"/>
        <v>-58259.97</v>
      </c>
      <c r="G196" s="5">
        <v>52880539.761799999</v>
      </c>
      <c r="H196" s="6">
        <f t="shared" si="27"/>
        <v>154770000.1728</v>
      </c>
      <c r="I196" s="11"/>
      <c r="J196" s="124"/>
      <c r="K196" s="119"/>
      <c r="L196" s="12">
        <v>12</v>
      </c>
      <c r="M196" s="1" t="s">
        <v>639</v>
      </c>
      <c r="N196" s="5">
        <v>78793886.241899997</v>
      </c>
      <c r="O196" s="5">
        <f t="shared" si="37"/>
        <v>-58259.97</v>
      </c>
      <c r="P196" s="5">
        <v>51109553.565899998</v>
      </c>
      <c r="Q196" s="6">
        <f t="shared" si="28"/>
        <v>129845179.8378</v>
      </c>
    </row>
    <row r="197" spans="1:17" ht="25" customHeight="1" x14ac:dyDescent="0.25">
      <c r="A197" s="122"/>
      <c r="B197" s="119"/>
      <c r="C197" s="1">
        <v>14</v>
      </c>
      <c r="D197" s="1" t="s">
        <v>261</v>
      </c>
      <c r="E197" s="5">
        <v>96517619.686100006</v>
      </c>
      <c r="F197" s="5">
        <f t="shared" si="35"/>
        <v>-58259.97</v>
      </c>
      <c r="G197" s="5">
        <v>51526156.968199998</v>
      </c>
      <c r="H197" s="6">
        <f t="shared" si="27"/>
        <v>147985516.68430001</v>
      </c>
      <c r="I197" s="11"/>
      <c r="J197" s="124"/>
      <c r="K197" s="119"/>
      <c r="L197" s="12">
        <v>13</v>
      </c>
      <c r="M197" s="1" t="s">
        <v>840</v>
      </c>
      <c r="N197" s="5">
        <v>71053015.668899998</v>
      </c>
      <c r="O197" s="5">
        <f t="shared" si="37"/>
        <v>-58259.97</v>
      </c>
      <c r="P197" s="5">
        <v>45500028.9155</v>
      </c>
      <c r="Q197" s="6">
        <f t="shared" si="28"/>
        <v>116494784.6144</v>
      </c>
    </row>
    <row r="198" spans="1:17" ht="25" customHeight="1" x14ac:dyDescent="0.25">
      <c r="A198" s="122"/>
      <c r="B198" s="119"/>
      <c r="C198" s="1">
        <v>15</v>
      </c>
      <c r="D198" s="1" t="s">
        <v>262</v>
      </c>
      <c r="E198" s="5">
        <v>109479472.26719999</v>
      </c>
      <c r="F198" s="5">
        <f t="shared" si="35"/>
        <v>-58259.97</v>
      </c>
      <c r="G198" s="5">
        <v>55076005.467100002</v>
      </c>
      <c r="H198" s="6">
        <f t="shared" si="27"/>
        <v>164497217.76429999</v>
      </c>
      <c r="I198" s="11"/>
      <c r="J198" s="124"/>
      <c r="K198" s="119"/>
      <c r="L198" s="12">
        <v>14</v>
      </c>
      <c r="M198" s="1" t="s">
        <v>640</v>
      </c>
      <c r="N198" s="5">
        <v>81684464.836500004</v>
      </c>
      <c r="O198" s="5">
        <f t="shared" si="37"/>
        <v>-58259.97</v>
      </c>
      <c r="P198" s="5">
        <v>47100852.734499998</v>
      </c>
      <c r="Q198" s="6">
        <f t="shared" si="28"/>
        <v>128727057.60100001</v>
      </c>
    </row>
    <row r="199" spans="1:17" ht="25" customHeight="1" x14ac:dyDescent="0.25">
      <c r="A199" s="122"/>
      <c r="B199" s="119"/>
      <c r="C199" s="1">
        <v>16</v>
      </c>
      <c r="D199" s="1" t="s">
        <v>263</v>
      </c>
      <c r="E199" s="5">
        <v>102891922.80679999</v>
      </c>
      <c r="F199" s="5">
        <f t="shared" si="35"/>
        <v>-58259.97</v>
      </c>
      <c r="G199" s="5">
        <v>52820932.867899999</v>
      </c>
      <c r="H199" s="6">
        <f t="shared" si="27"/>
        <v>155654595.70469999</v>
      </c>
      <c r="I199" s="11"/>
      <c r="J199" s="124"/>
      <c r="K199" s="119"/>
      <c r="L199" s="12">
        <v>15</v>
      </c>
      <c r="M199" s="1" t="s">
        <v>641</v>
      </c>
      <c r="N199" s="5">
        <v>85557790.093199998</v>
      </c>
      <c r="O199" s="5">
        <f t="shared" si="37"/>
        <v>-58259.97</v>
      </c>
      <c r="P199" s="5">
        <v>54588378.749200001</v>
      </c>
      <c r="Q199" s="6">
        <f t="shared" si="28"/>
        <v>140087908.87239999</v>
      </c>
    </row>
    <row r="200" spans="1:17" ht="25" customHeight="1" x14ac:dyDescent="0.25">
      <c r="A200" s="122"/>
      <c r="B200" s="119"/>
      <c r="C200" s="1">
        <v>17</v>
      </c>
      <c r="D200" s="1" t="s">
        <v>264</v>
      </c>
      <c r="E200" s="5">
        <v>103297546.0843</v>
      </c>
      <c r="F200" s="5">
        <f t="shared" si="35"/>
        <v>-58259.97</v>
      </c>
      <c r="G200" s="5">
        <v>55515757.247900002</v>
      </c>
      <c r="H200" s="6">
        <f t="shared" si="27"/>
        <v>158755043.36219999</v>
      </c>
      <c r="I200" s="11"/>
      <c r="J200" s="124"/>
      <c r="K200" s="119"/>
      <c r="L200" s="12">
        <v>16</v>
      </c>
      <c r="M200" s="1" t="s">
        <v>642</v>
      </c>
      <c r="N200" s="5">
        <v>103739077.8397</v>
      </c>
      <c r="O200" s="5">
        <f t="shared" si="37"/>
        <v>-58259.97</v>
      </c>
      <c r="P200" s="5">
        <v>63197348.646200001</v>
      </c>
      <c r="Q200" s="6">
        <f t="shared" si="28"/>
        <v>166878166.51590002</v>
      </c>
    </row>
    <row r="201" spans="1:17" ht="25" customHeight="1" x14ac:dyDescent="0.25">
      <c r="A201" s="122"/>
      <c r="B201" s="120"/>
      <c r="C201" s="1">
        <v>18</v>
      </c>
      <c r="D201" s="1" t="s">
        <v>265</v>
      </c>
      <c r="E201" s="5">
        <v>113915349.3307</v>
      </c>
      <c r="F201" s="5">
        <f>-58259.97</f>
        <v>-58259.97</v>
      </c>
      <c r="G201" s="5">
        <v>57095724.142700002</v>
      </c>
      <c r="H201" s="6">
        <f t="shared" ref="H201:H264" si="38">E201+F201+G201</f>
        <v>170952813.5034</v>
      </c>
      <c r="I201" s="11"/>
      <c r="J201" s="124"/>
      <c r="K201" s="119"/>
      <c r="L201" s="12">
        <v>17</v>
      </c>
      <c r="M201" s="1" t="s">
        <v>643</v>
      </c>
      <c r="N201" s="5">
        <v>87086884.088799998</v>
      </c>
      <c r="O201" s="5">
        <f t="shared" si="37"/>
        <v>-58259.97</v>
      </c>
      <c r="P201" s="5">
        <v>50090198.8389</v>
      </c>
      <c r="Q201" s="6">
        <f t="shared" ref="Q201:Q264" si="39">N201+O201+P201</f>
        <v>137118822.95770001</v>
      </c>
    </row>
    <row r="202" spans="1:17" ht="25" customHeight="1" x14ac:dyDescent="0.3">
      <c r="A202" s="1"/>
      <c r="B202" s="107" t="s">
        <v>867</v>
      </c>
      <c r="C202" s="108"/>
      <c r="D202" s="109"/>
      <c r="E202" s="14">
        <f>SUM(E184:E201)</f>
        <v>1824776133.8901999</v>
      </c>
      <c r="F202" s="14">
        <f t="shared" ref="F202:H202" si="40">SUM(F184:F201)</f>
        <v>-1048679.4599999997</v>
      </c>
      <c r="G202" s="14">
        <f t="shared" si="40"/>
        <v>928245605.27450001</v>
      </c>
      <c r="H202" s="14">
        <f t="shared" si="40"/>
        <v>2751973059.7046995</v>
      </c>
      <c r="I202" s="11"/>
      <c r="J202" s="124"/>
      <c r="K202" s="119"/>
      <c r="L202" s="12">
        <v>18</v>
      </c>
      <c r="M202" s="1" t="s">
        <v>644</v>
      </c>
      <c r="N202" s="5">
        <v>80938199.351400003</v>
      </c>
      <c r="O202" s="5">
        <f t="shared" si="37"/>
        <v>-58259.97</v>
      </c>
      <c r="P202" s="5">
        <v>52030331.882700004</v>
      </c>
      <c r="Q202" s="6">
        <f t="shared" si="39"/>
        <v>132910271.26410002</v>
      </c>
    </row>
    <row r="203" spans="1:17" ht="25" customHeight="1" x14ac:dyDescent="0.25">
      <c r="A203" s="122">
        <v>10</v>
      </c>
      <c r="B203" s="118" t="s">
        <v>53</v>
      </c>
      <c r="C203" s="1">
        <v>1</v>
      </c>
      <c r="D203" s="1" t="s">
        <v>266</v>
      </c>
      <c r="E203" s="5">
        <v>79770497.706</v>
      </c>
      <c r="F203" s="5">
        <f t="shared" ref="F203:F226" si="41">-58259.97</f>
        <v>-58259.97</v>
      </c>
      <c r="G203" s="5">
        <v>46573113.006800003</v>
      </c>
      <c r="H203" s="6">
        <f t="shared" si="38"/>
        <v>126285350.7428</v>
      </c>
      <c r="I203" s="11"/>
      <c r="J203" s="124"/>
      <c r="K203" s="119"/>
      <c r="L203" s="12">
        <v>19</v>
      </c>
      <c r="M203" s="1" t="s">
        <v>645</v>
      </c>
      <c r="N203" s="5">
        <v>76878517.235499993</v>
      </c>
      <c r="O203" s="5">
        <f t="shared" si="37"/>
        <v>-58259.97</v>
      </c>
      <c r="P203" s="5">
        <v>46081937.100699998</v>
      </c>
      <c r="Q203" s="6">
        <f t="shared" si="39"/>
        <v>122902194.3662</v>
      </c>
    </row>
    <row r="204" spans="1:17" ht="25" customHeight="1" x14ac:dyDescent="0.25">
      <c r="A204" s="122"/>
      <c r="B204" s="119"/>
      <c r="C204" s="1">
        <v>2</v>
      </c>
      <c r="D204" s="1" t="s">
        <v>267</v>
      </c>
      <c r="E204" s="5">
        <v>86946677.439199999</v>
      </c>
      <c r="F204" s="5">
        <f t="shared" si="41"/>
        <v>-58259.97</v>
      </c>
      <c r="G204" s="5">
        <v>50513205.5348</v>
      </c>
      <c r="H204" s="6">
        <f t="shared" si="38"/>
        <v>137401623.00400001</v>
      </c>
      <c r="I204" s="11"/>
      <c r="J204" s="125"/>
      <c r="K204" s="120"/>
      <c r="L204" s="12">
        <v>20</v>
      </c>
      <c r="M204" s="1" t="s">
        <v>646</v>
      </c>
      <c r="N204" s="5">
        <v>104272676.2651</v>
      </c>
      <c r="O204" s="5">
        <f>-58259.97</f>
        <v>-58259.97</v>
      </c>
      <c r="P204" s="5">
        <v>65893490.305699997</v>
      </c>
      <c r="Q204" s="6">
        <f t="shared" si="39"/>
        <v>170107906.60080001</v>
      </c>
    </row>
    <row r="205" spans="1:17" ht="25" customHeight="1" x14ac:dyDescent="0.3">
      <c r="A205" s="122"/>
      <c r="B205" s="119"/>
      <c r="C205" s="1">
        <v>3</v>
      </c>
      <c r="D205" s="1" t="s">
        <v>268</v>
      </c>
      <c r="E205" s="5">
        <v>74325081.100899994</v>
      </c>
      <c r="F205" s="5">
        <f t="shared" si="41"/>
        <v>-58259.97</v>
      </c>
      <c r="G205" s="5">
        <v>44589839.061899997</v>
      </c>
      <c r="H205" s="6">
        <f t="shared" si="38"/>
        <v>118856660.19279999</v>
      </c>
      <c r="I205" s="11"/>
      <c r="J205" s="18"/>
      <c r="K205" s="107" t="s">
        <v>885</v>
      </c>
      <c r="L205" s="108"/>
      <c r="M205" s="109"/>
      <c r="N205" s="14">
        <f>SUM(N185:N204)</f>
        <v>1896972422.1256998</v>
      </c>
      <c r="O205" s="14">
        <f t="shared" ref="O205:Q205" si="42">SUM(O185:O204)</f>
        <v>-1165199.3999999997</v>
      </c>
      <c r="P205" s="14">
        <f t="shared" si="42"/>
        <v>1170758016.05</v>
      </c>
      <c r="Q205" s="14">
        <f t="shared" si="42"/>
        <v>3066565238.7756996</v>
      </c>
    </row>
    <row r="206" spans="1:17" ht="25" customHeight="1" x14ac:dyDescent="0.25">
      <c r="A206" s="122"/>
      <c r="B206" s="119"/>
      <c r="C206" s="1">
        <v>4</v>
      </c>
      <c r="D206" s="1" t="s">
        <v>269</v>
      </c>
      <c r="E206" s="5">
        <v>106818580.97400001</v>
      </c>
      <c r="F206" s="5">
        <f t="shared" si="41"/>
        <v>-58259.97</v>
      </c>
      <c r="G206" s="5">
        <v>58094368.161899999</v>
      </c>
      <c r="H206" s="6">
        <f t="shared" si="38"/>
        <v>164854689.16589999</v>
      </c>
      <c r="I206" s="11"/>
      <c r="J206" s="123">
        <v>28</v>
      </c>
      <c r="K206" s="118" t="s">
        <v>71</v>
      </c>
      <c r="L206" s="12">
        <v>1</v>
      </c>
      <c r="M206" s="1" t="s">
        <v>647</v>
      </c>
      <c r="N206" s="5">
        <v>100510477.07260001</v>
      </c>
      <c r="O206" s="5">
        <f t="shared" ref="O206:O222" si="43">-58259.97</f>
        <v>-58259.97</v>
      </c>
      <c r="P206" s="5">
        <v>53711391.458999999</v>
      </c>
      <c r="Q206" s="6">
        <f t="shared" si="39"/>
        <v>154163608.5616</v>
      </c>
    </row>
    <row r="207" spans="1:17" ht="25" customHeight="1" x14ac:dyDescent="0.25">
      <c r="A207" s="122"/>
      <c r="B207" s="119"/>
      <c r="C207" s="1">
        <v>5</v>
      </c>
      <c r="D207" s="1" t="s">
        <v>270</v>
      </c>
      <c r="E207" s="5">
        <v>97188310.321700007</v>
      </c>
      <c r="F207" s="5">
        <f t="shared" si="41"/>
        <v>-58259.97</v>
      </c>
      <c r="G207" s="5">
        <v>57120240.028399996</v>
      </c>
      <c r="H207" s="6">
        <f t="shared" si="38"/>
        <v>154250290.38010001</v>
      </c>
      <c r="I207" s="11"/>
      <c r="J207" s="124"/>
      <c r="K207" s="119"/>
      <c r="L207" s="12">
        <v>2</v>
      </c>
      <c r="M207" s="1" t="s">
        <v>648</v>
      </c>
      <c r="N207" s="5">
        <v>106323965.2131</v>
      </c>
      <c r="O207" s="5">
        <f t="shared" si="43"/>
        <v>-58259.97</v>
      </c>
      <c r="P207" s="5">
        <v>57924819.467399999</v>
      </c>
      <c r="Q207" s="6">
        <f t="shared" si="39"/>
        <v>164190524.7105</v>
      </c>
    </row>
    <row r="208" spans="1:17" ht="25" customHeight="1" x14ac:dyDescent="0.25">
      <c r="A208" s="122"/>
      <c r="B208" s="119"/>
      <c r="C208" s="1">
        <v>6</v>
      </c>
      <c r="D208" s="1" t="s">
        <v>271</v>
      </c>
      <c r="E208" s="5">
        <v>99553944.3521</v>
      </c>
      <c r="F208" s="5">
        <f t="shared" si="41"/>
        <v>-58259.97</v>
      </c>
      <c r="G208" s="5">
        <v>57427605.227200001</v>
      </c>
      <c r="H208" s="6">
        <f t="shared" si="38"/>
        <v>156923289.60930002</v>
      </c>
      <c r="I208" s="11"/>
      <c r="J208" s="124"/>
      <c r="K208" s="119"/>
      <c r="L208" s="12">
        <v>3</v>
      </c>
      <c r="M208" s="1" t="s">
        <v>649</v>
      </c>
      <c r="N208" s="5">
        <v>108246548.2475</v>
      </c>
      <c r="O208" s="5">
        <f t="shared" si="43"/>
        <v>-58259.97</v>
      </c>
      <c r="P208" s="5">
        <v>59647601.406400003</v>
      </c>
      <c r="Q208" s="6">
        <f t="shared" si="39"/>
        <v>167835889.6839</v>
      </c>
    </row>
    <row r="209" spans="1:17" ht="25" customHeight="1" x14ac:dyDescent="0.25">
      <c r="A209" s="122"/>
      <c r="B209" s="119"/>
      <c r="C209" s="1">
        <v>7</v>
      </c>
      <c r="D209" s="1" t="s">
        <v>272</v>
      </c>
      <c r="E209" s="5">
        <v>105545551.06129999</v>
      </c>
      <c r="F209" s="5">
        <f t="shared" si="41"/>
        <v>-58259.97</v>
      </c>
      <c r="G209" s="5">
        <v>55239274.785400003</v>
      </c>
      <c r="H209" s="6">
        <f t="shared" si="38"/>
        <v>160726565.87669998</v>
      </c>
      <c r="I209" s="11"/>
      <c r="J209" s="124"/>
      <c r="K209" s="119"/>
      <c r="L209" s="12">
        <v>4</v>
      </c>
      <c r="M209" s="1" t="s">
        <v>650</v>
      </c>
      <c r="N209" s="5">
        <v>80288322.089000002</v>
      </c>
      <c r="O209" s="5">
        <f t="shared" si="43"/>
        <v>-58259.97</v>
      </c>
      <c r="P209" s="5">
        <v>43504342.075099997</v>
      </c>
      <c r="Q209" s="6">
        <f t="shared" si="39"/>
        <v>123734404.19409999</v>
      </c>
    </row>
    <row r="210" spans="1:17" ht="25" customHeight="1" x14ac:dyDescent="0.25">
      <c r="A210" s="122"/>
      <c r="B210" s="119"/>
      <c r="C210" s="1">
        <v>8</v>
      </c>
      <c r="D210" s="1" t="s">
        <v>273</v>
      </c>
      <c r="E210" s="5">
        <v>99267134.884000003</v>
      </c>
      <c r="F210" s="5">
        <f t="shared" si="41"/>
        <v>-58259.97</v>
      </c>
      <c r="G210" s="5">
        <v>52927120.077799998</v>
      </c>
      <c r="H210" s="6">
        <f t="shared" si="38"/>
        <v>152135994.99180001</v>
      </c>
      <c r="I210" s="11"/>
      <c r="J210" s="124"/>
      <c r="K210" s="119"/>
      <c r="L210" s="12">
        <v>5</v>
      </c>
      <c r="M210" s="1" t="s">
        <v>651</v>
      </c>
      <c r="N210" s="5">
        <v>84132444.885600001</v>
      </c>
      <c r="O210" s="5">
        <f t="shared" si="43"/>
        <v>-58259.97</v>
      </c>
      <c r="P210" s="5">
        <v>48900906.552100003</v>
      </c>
      <c r="Q210" s="6">
        <f t="shared" si="39"/>
        <v>132975091.4677</v>
      </c>
    </row>
    <row r="211" spans="1:17" ht="25" customHeight="1" x14ac:dyDescent="0.25">
      <c r="A211" s="122"/>
      <c r="B211" s="119"/>
      <c r="C211" s="1">
        <v>9</v>
      </c>
      <c r="D211" s="1" t="s">
        <v>274</v>
      </c>
      <c r="E211" s="5">
        <v>93403058.568299994</v>
      </c>
      <c r="F211" s="5">
        <f t="shared" si="41"/>
        <v>-58259.97</v>
      </c>
      <c r="G211" s="5">
        <v>50903010.470799997</v>
      </c>
      <c r="H211" s="6">
        <f t="shared" si="38"/>
        <v>144247809.06909999</v>
      </c>
      <c r="I211" s="11"/>
      <c r="J211" s="124"/>
      <c r="K211" s="119"/>
      <c r="L211" s="12">
        <v>6</v>
      </c>
      <c r="M211" s="1" t="s">
        <v>652</v>
      </c>
      <c r="N211" s="5">
        <v>129291782.984</v>
      </c>
      <c r="O211" s="5">
        <f t="shared" si="43"/>
        <v>-58259.97</v>
      </c>
      <c r="P211" s="5">
        <v>73229301.126000002</v>
      </c>
      <c r="Q211" s="6">
        <f t="shared" si="39"/>
        <v>202462824.13999999</v>
      </c>
    </row>
    <row r="212" spans="1:17" ht="25" customHeight="1" x14ac:dyDescent="0.25">
      <c r="A212" s="122"/>
      <c r="B212" s="119"/>
      <c r="C212" s="1">
        <v>10</v>
      </c>
      <c r="D212" s="1" t="s">
        <v>275</v>
      </c>
      <c r="E212" s="5">
        <v>104445466.6276</v>
      </c>
      <c r="F212" s="5">
        <f t="shared" si="41"/>
        <v>-58259.97</v>
      </c>
      <c r="G212" s="5">
        <v>60075336.867799997</v>
      </c>
      <c r="H212" s="6">
        <f t="shared" si="38"/>
        <v>164462543.52539998</v>
      </c>
      <c r="I212" s="11"/>
      <c r="J212" s="124"/>
      <c r="K212" s="119"/>
      <c r="L212" s="12">
        <v>7</v>
      </c>
      <c r="M212" s="1" t="s">
        <v>653</v>
      </c>
      <c r="N212" s="5">
        <v>91057819.976699993</v>
      </c>
      <c r="O212" s="5">
        <f t="shared" si="43"/>
        <v>-58259.97</v>
      </c>
      <c r="P212" s="5">
        <v>48619557.622000001</v>
      </c>
      <c r="Q212" s="6">
        <f t="shared" si="39"/>
        <v>139619117.62869999</v>
      </c>
    </row>
    <row r="213" spans="1:17" ht="25" customHeight="1" x14ac:dyDescent="0.25">
      <c r="A213" s="122"/>
      <c r="B213" s="119"/>
      <c r="C213" s="1">
        <v>11</v>
      </c>
      <c r="D213" s="1" t="s">
        <v>276</v>
      </c>
      <c r="E213" s="5">
        <v>87766383.210800007</v>
      </c>
      <c r="F213" s="5">
        <f t="shared" si="41"/>
        <v>-58259.97</v>
      </c>
      <c r="G213" s="5">
        <v>46404062.147500001</v>
      </c>
      <c r="H213" s="6">
        <f t="shared" si="38"/>
        <v>134112185.3883</v>
      </c>
      <c r="I213" s="11"/>
      <c r="J213" s="124"/>
      <c r="K213" s="119"/>
      <c r="L213" s="12">
        <v>8</v>
      </c>
      <c r="M213" s="1" t="s">
        <v>654</v>
      </c>
      <c r="N213" s="5">
        <v>91741170.6611</v>
      </c>
      <c r="O213" s="5">
        <f t="shared" si="43"/>
        <v>-58259.97</v>
      </c>
      <c r="P213" s="5">
        <v>53812163.334899999</v>
      </c>
      <c r="Q213" s="6">
        <f t="shared" si="39"/>
        <v>145495074.02599999</v>
      </c>
    </row>
    <row r="214" spans="1:17" ht="25" customHeight="1" x14ac:dyDescent="0.25">
      <c r="A214" s="122"/>
      <c r="B214" s="119"/>
      <c r="C214" s="1">
        <v>12</v>
      </c>
      <c r="D214" s="1" t="s">
        <v>277</v>
      </c>
      <c r="E214" s="5">
        <v>90517750.913900003</v>
      </c>
      <c r="F214" s="5">
        <f t="shared" si="41"/>
        <v>-58259.97</v>
      </c>
      <c r="G214" s="5">
        <v>51470538.355599999</v>
      </c>
      <c r="H214" s="6">
        <f t="shared" si="38"/>
        <v>141930029.29949999</v>
      </c>
      <c r="I214" s="11"/>
      <c r="J214" s="124"/>
      <c r="K214" s="119"/>
      <c r="L214" s="12">
        <v>9</v>
      </c>
      <c r="M214" s="1" t="s">
        <v>655</v>
      </c>
      <c r="N214" s="5">
        <v>110295288.65629999</v>
      </c>
      <c r="O214" s="5">
        <f t="shared" si="43"/>
        <v>-58259.97</v>
      </c>
      <c r="P214" s="5">
        <v>60095366.637000002</v>
      </c>
      <c r="Q214" s="6">
        <f t="shared" si="39"/>
        <v>170332395.3233</v>
      </c>
    </row>
    <row r="215" spans="1:17" ht="25" customHeight="1" x14ac:dyDescent="0.25">
      <c r="A215" s="122"/>
      <c r="B215" s="119"/>
      <c r="C215" s="1">
        <v>13</v>
      </c>
      <c r="D215" s="1" t="s">
        <v>278</v>
      </c>
      <c r="E215" s="5">
        <v>82912306.373699993</v>
      </c>
      <c r="F215" s="5">
        <f t="shared" si="41"/>
        <v>-58259.97</v>
      </c>
      <c r="G215" s="5">
        <v>49352353.043099999</v>
      </c>
      <c r="H215" s="6">
        <f t="shared" si="38"/>
        <v>132206399.44679999</v>
      </c>
      <c r="I215" s="11"/>
      <c r="J215" s="124"/>
      <c r="K215" s="119"/>
      <c r="L215" s="12">
        <v>10</v>
      </c>
      <c r="M215" s="1" t="s">
        <v>656</v>
      </c>
      <c r="N215" s="5">
        <v>119683923.1954</v>
      </c>
      <c r="O215" s="5">
        <f t="shared" si="43"/>
        <v>-58259.97</v>
      </c>
      <c r="P215" s="5">
        <v>66357932.561399996</v>
      </c>
      <c r="Q215" s="6">
        <f t="shared" si="39"/>
        <v>185983595.7868</v>
      </c>
    </row>
    <row r="216" spans="1:17" ht="25" customHeight="1" x14ac:dyDescent="0.25">
      <c r="A216" s="122"/>
      <c r="B216" s="119"/>
      <c r="C216" s="1">
        <v>14</v>
      </c>
      <c r="D216" s="1" t="s">
        <v>279</v>
      </c>
      <c r="E216" s="5">
        <v>81201415.0854</v>
      </c>
      <c r="F216" s="5">
        <f t="shared" si="41"/>
        <v>-58259.97</v>
      </c>
      <c r="G216" s="5">
        <v>47737258.696999997</v>
      </c>
      <c r="H216" s="6">
        <f t="shared" si="38"/>
        <v>128880413.8124</v>
      </c>
      <c r="I216" s="11"/>
      <c r="J216" s="124"/>
      <c r="K216" s="119"/>
      <c r="L216" s="12">
        <v>11</v>
      </c>
      <c r="M216" s="1" t="s">
        <v>657</v>
      </c>
      <c r="N216" s="5">
        <v>91576067.294300005</v>
      </c>
      <c r="O216" s="5">
        <f t="shared" si="43"/>
        <v>-58259.97</v>
      </c>
      <c r="P216" s="5">
        <v>51468613.467799999</v>
      </c>
      <c r="Q216" s="6">
        <f t="shared" si="39"/>
        <v>142986420.79210001</v>
      </c>
    </row>
    <row r="217" spans="1:17" ht="25" customHeight="1" x14ac:dyDescent="0.25">
      <c r="A217" s="122"/>
      <c r="B217" s="119"/>
      <c r="C217" s="1">
        <v>15</v>
      </c>
      <c r="D217" s="1" t="s">
        <v>280</v>
      </c>
      <c r="E217" s="5">
        <v>88112901.216900006</v>
      </c>
      <c r="F217" s="5">
        <f t="shared" si="41"/>
        <v>-58259.97</v>
      </c>
      <c r="G217" s="5">
        <v>51501055.328900002</v>
      </c>
      <c r="H217" s="6">
        <f t="shared" si="38"/>
        <v>139555696.5758</v>
      </c>
      <c r="I217" s="11"/>
      <c r="J217" s="124"/>
      <c r="K217" s="119"/>
      <c r="L217" s="12">
        <v>12</v>
      </c>
      <c r="M217" s="1" t="s">
        <v>658</v>
      </c>
      <c r="N217" s="5">
        <v>94787232.308500007</v>
      </c>
      <c r="O217" s="5">
        <f t="shared" si="43"/>
        <v>-58259.97</v>
      </c>
      <c r="P217" s="5">
        <v>53432677.087800004</v>
      </c>
      <c r="Q217" s="6">
        <f t="shared" si="39"/>
        <v>148161649.42630002</v>
      </c>
    </row>
    <row r="218" spans="1:17" ht="25" customHeight="1" x14ac:dyDescent="0.25">
      <c r="A218" s="122"/>
      <c r="B218" s="119"/>
      <c r="C218" s="1">
        <v>16</v>
      </c>
      <c r="D218" s="1" t="s">
        <v>281</v>
      </c>
      <c r="E218" s="5">
        <v>72767386.769099995</v>
      </c>
      <c r="F218" s="5">
        <f t="shared" si="41"/>
        <v>-58259.97</v>
      </c>
      <c r="G218" s="5">
        <v>42511062.358800001</v>
      </c>
      <c r="H218" s="6">
        <f t="shared" si="38"/>
        <v>115220189.15790001</v>
      </c>
      <c r="I218" s="11"/>
      <c r="J218" s="124"/>
      <c r="K218" s="119"/>
      <c r="L218" s="12">
        <v>13</v>
      </c>
      <c r="M218" s="1" t="s">
        <v>659</v>
      </c>
      <c r="N218" s="5">
        <v>88087328.677900001</v>
      </c>
      <c r="O218" s="5">
        <f t="shared" si="43"/>
        <v>-58259.97</v>
      </c>
      <c r="P218" s="5">
        <v>50391517.992700003</v>
      </c>
      <c r="Q218" s="6">
        <f t="shared" si="39"/>
        <v>138420586.7006</v>
      </c>
    </row>
    <row r="219" spans="1:17" ht="25" customHeight="1" x14ac:dyDescent="0.25">
      <c r="A219" s="122"/>
      <c r="B219" s="119"/>
      <c r="C219" s="1">
        <v>17</v>
      </c>
      <c r="D219" s="1" t="s">
        <v>282</v>
      </c>
      <c r="E219" s="5">
        <v>91656149.114800006</v>
      </c>
      <c r="F219" s="5">
        <f t="shared" si="41"/>
        <v>-58259.97</v>
      </c>
      <c r="G219" s="5">
        <v>53947352.991099998</v>
      </c>
      <c r="H219" s="6">
        <f t="shared" si="38"/>
        <v>145545242.13590002</v>
      </c>
      <c r="I219" s="11"/>
      <c r="J219" s="124"/>
      <c r="K219" s="119"/>
      <c r="L219" s="12">
        <v>14</v>
      </c>
      <c r="M219" s="1" t="s">
        <v>660</v>
      </c>
      <c r="N219" s="5">
        <v>110165224.89030001</v>
      </c>
      <c r="O219" s="5">
        <f t="shared" si="43"/>
        <v>-58259.97</v>
      </c>
      <c r="P219" s="5">
        <v>59742555.298100002</v>
      </c>
      <c r="Q219" s="6">
        <f t="shared" si="39"/>
        <v>169849520.2184</v>
      </c>
    </row>
    <row r="220" spans="1:17" ht="25" customHeight="1" x14ac:dyDescent="0.25">
      <c r="A220" s="122"/>
      <c r="B220" s="119"/>
      <c r="C220" s="1">
        <v>18</v>
      </c>
      <c r="D220" s="1" t="s">
        <v>283</v>
      </c>
      <c r="E220" s="5">
        <v>96366948.317699999</v>
      </c>
      <c r="F220" s="5">
        <f t="shared" si="41"/>
        <v>-58259.97</v>
      </c>
      <c r="G220" s="5">
        <v>50815850.482299998</v>
      </c>
      <c r="H220" s="6">
        <f t="shared" si="38"/>
        <v>147124538.82999998</v>
      </c>
      <c r="I220" s="11"/>
      <c r="J220" s="124"/>
      <c r="K220" s="119"/>
      <c r="L220" s="12">
        <v>15</v>
      </c>
      <c r="M220" s="1" t="s">
        <v>661</v>
      </c>
      <c r="N220" s="5">
        <v>73113188.096399993</v>
      </c>
      <c r="O220" s="5">
        <f t="shared" si="43"/>
        <v>-58259.97</v>
      </c>
      <c r="P220" s="5">
        <v>42662600.523699999</v>
      </c>
      <c r="Q220" s="6">
        <f t="shared" si="39"/>
        <v>115717528.65009999</v>
      </c>
    </row>
    <row r="221" spans="1:17" ht="25" customHeight="1" x14ac:dyDescent="0.25">
      <c r="A221" s="122"/>
      <c r="B221" s="119"/>
      <c r="C221" s="1">
        <v>19</v>
      </c>
      <c r="D221" s="1" t="s">
        <v>284</v>
      </c>
      <c r="E221" s="5">
        <v>125852429.6092</v>
      </c>
      <c r="F221" s="5">
        <f t="shared" si="41"/>
        <v>-58259.97</v>
      </c>
      <c r="G221" s="5">
        <v>70318940.755700007</v>
      </c>
      <c r="H221" s="6">
        <f t="shared" si="38"/>
        <v>196113110.39490002</v>
      </c>
      <c r="I221" s="11"/>
      <c r="J221" s="124"/>
      <c r="K221" s="119"/>
      <c r="L221" s="12">
        <v>16</v>
      </c>
      <c r="M221" s="1" t="s">
        <v>662</v>
      </c>
      <c r="N221" s="5">
        <v>120836199.3757</v>
      </c>
      <c r="O221" s="5">
        <f t="shared" si="43"/>
        <v>-58259.97</v>
      </c>
      <c r="P221" s="5">
        <v>65595776.641800001</v>
      </c>
      <c r="Q221" s="6">
        <f t="shared" si="39"/>
        <v>186373716.04750001</v>
      </c>
    </row>
    <row r="222" spans="1:17" ht="25" customHeight="1" x14ac:dyDescent="0.25">
      <c r="A222" s="122"/>
      <c r="B222" s="119"/>
      <c r="C222" s="1">
        <v>20</v>
      </c>
      <c r="D222" s="1" t="s">
        <v>285</v>
      </c>
      <c r="E222" s="5">
        <v>99765165.669100001</v>
      </c>
      <c r="F222" s="5">
        <f t="shared" si="41"/>
        <v>-58259.97</v>
      </c>
      <c r="G222" s="5">
        <v>58523581.7073</v>
      </c>
      <c r="H222" s="6">
        <f t="shared" si="38"/>
        <v>158230487.4064</v>
      </c>
      <c r="I222" s="11"/>
      <c r="J222" s="124"/>
      <c r="K222" s="119"/>
      <c r="L222" s="12">
        <v>17</v>
      </c>
      <c r="M222" s="1" t="s">
        <v>663</v>
      </c>
      <c r="N222" s="5">
        <v>97361194.748500004</v>
      </c>
      <c r="O222" s="5">
        <f t="shared" si="43"/>
        <v>-58259.97</v>
      </c>
      <c r="P222" s="5">
        <v>50362428.072099999</v>
      </c>
      <c r="Q222" s="6">
        <f t="shared" si="39"/>
        <v>147665362.8506</v>
      </c>
    </row>
    <row r="223" spans="1:17" ht="25" customHeight="1" x14ac:dyDescent="0.25">
      <c r="A223" s="122"/>
      <c r="B223" s="119"/>
      <c r="C223" s="1">
        <v>21</v>
      </c>
      <c r="D223" s="1" t="s">
        <v>286</v>
      </c>
      <c r="E223" s="5">
        <v>79122635.950499997</v>
      </c>
      <c r="F223" s="5">
        <f t="shared" si="41"/>
        <v>-58259.97</v>
      </c>
      <c r="G223" s="5">
        <v>48294248.346500002</v>
      </c>
      <c r="H223" s="6">
        <f t="shared" si="38"/>
        <v>127358624.32699999</v>
      </c>
      <c r="I223" s="11"/>
      <c r="J223" s="125"/>
      <c r="K223" s="120"/>
      <c r="L223" s="12">
        <v>18</v>
      </c>
      <c r="M223" s="1" t="s">
        <v>664</v>
      </c>
      <c r="N223" s="5">
        <v>114230476.6816</v>
      </c>
      <c r="O223" s="5">
        <f>-58259.97</f>
        <v>-58259.97</v>
      </c>
      <c r="P223" s="5">
        <v>58484004.582599998</v>
      </c>
      <c r="Q223" s="6">
        <f t="shared" si="39"/>
        <v>172656221.2942</v>
      </c>
    </row>
    <row r="224" spans="1:17" ht="25" customHeight="1" x14ac:dyDescent="0.3">
      <c r="A224" s="122"/>
      <c r="B224" s="119"/>
      <c r="C224" s="1">
        <v>22</v>
      </c>
      <c r="D224" s="1" t="s">
        <v>287</v>
      </c>
      <c r="E224" s="5">
        <v>92968043.703700006</v>
      </c>
      <c r="F224" s="5">
        <f t="shared" si="41"/>
        <v>-58259.97</v>
      </c>
      <c r="G224" s="5">
        <v>56097153.009800002</v>
      </c>
      <c r="H224" s="6">
        <f t="shared" si="38"/>
        <v>149006936.74349999</v>
      </c>
      <c r="I224" s="11"/>
      <c r="J224" s="18"/>
      <c r="K224" s="107" t="s">
        <v>886</v>
      </c>
      <c r="L224" s="108"/>
      <c r="M224" s="109"/>
      <c r="N224" s="14">
        <f>SUM(N206:N223)</f>
        <v>1811728655.0545003</v>
      </c>
      <c r="O224" s="14">
        <f t="shared" ref="O224:Q224" si="44">SUM(O206:O223)</f>
        <v>-1048679.4599999997</v>
      </c>
      <c r="P224" s="14">
        <f t="shared" si="44"/>
        <v>997943555.90790021</v>
      </c>
      <c r="Q224" s="14">
        <f t="shared" si="44"/>
        <v>2808623531.5023994</v>
      </c>
    </row>
    <row r="225" spans="1:17" ht="25" customHeight="1" x14ac:dyDescent="0.25">
      <c r="A225" s="122"/>
      <c r="B225" s="119"/>
      <c r="C225" s="1">
        <v>23</v>
      </c>
      <c r="D225" s="1" t="s">
        <v>288</v>
      </c>
      <c r="E225" s="5">
        <v>115532546.4516</v>
      </c>
      <c r="F225" s="5">
        <f t="shared" si="41"/>
        <v>-58259.97</v>
      </c>
      <c r="G225" s="5">
        <v>68385723.428900003</v>
      </c>
      <c r="H225" s="6">
        <f t="shared" si="38"/>
        <v>183860009.91049999</v>
      </c>
      <c r="I225" s="11"/>
      <c r="J225" s="123">
        <v>29</v>
      </c>
      <c r="K225" s="118" t="s">
        <v>72</v>
      </c>
      <c r="L225" s="12">
        <v>1</v>
      </c>
      <c r="M225" s="1" t="s">
        <v>665</v>
      </c>
      <c r="N225" s="5">
        <v>71388704.624500006</v>
      </c>
      <c r="O225" s="5">
        <f t="shared" ref="O225:O253" si="45">-58259.97</f>
        <v>-58259.97</v>
      </c>
      <c r="P225" s="5">
        <v>41961815.1039</v>
      </c>
      <c r="Q225" s="6">
        <f t="shared" si="39"/>
        <v>113292259.75840001</v>
      </c>
    </row>
    <row r="226" spans="1:17" ht="25" customHeight="1" x14ac:dyDescent="0.25">
      <c r="A226" s="122"/>
      <c r="B226" s="119"/>
      <c r="C226" s="1">
        <v>24</v>
      </c>
      <c r="D226" s="1" t="s">
        <v>289</v>
      </c>
      <c r="E226" s="5">
        <v>95076515.458000004</v>
      </c>
      <c r="F226" s="5">
        <f t="shared" si="41"/>
        <v>-58259.97</v>
      </c>
      <c r="G226" s="5">
        <v>50150514.600299999</v>
      </c>
      <c r="H226" s="6">
        <f t="shared" si="38"/>
        <v>145168770.08829999</v>
      </c>
      <c r="I226" s="11"/>
      <c r="J226" s="124"/>
      <c r="K226" s="119"/>
      <c r="L226" s="12">
        <v>2</v>
      </c>
      <c r="M226" s="1" t="s">
        <v>666</v>
      </c>
      <c r="N226" s="5">
        <v>71588959.820600003</v>
      </c>
      <c r="O226" s="5">
        <f t="shared" si="45"/>
        <v>-58259.97</v>
      </c>
      <c r="P226" s="5">
        <v>41132587.707000002</v>
      </c>
      <c r="Q226" s="6">
        <f t="shared" si="39"/>
        <v>112663287.55760001</v>
      </c>
    </row>
    <row r="227" spans="1:17" ht="25" customHeight="1" x14ac:dyDescent="0.25">
      <c r="A227" s="122"/>
      <c r="B227" s="120"/>
      <c r="C227" s="1">
        <v>25</v>
      </c>
      <c r="D227" s="1" t="s">
        <v>290</v>
      </c>
      <c r="E227" s="5">
        <v>91306021.720200002</v>
      </c>
      <c r="F227" s="5">
        <f>-58259.97</f>
        <v>-58259.97</v>
      </c>
      <c r="G227" s="5">
        <v>47887099.231399998</v>
      </c>
      <c r="H227" s="6">
        <f t="shared" si="38"/>
        <v>139134860.98159999</v>
      </c>
      <c r="I227" s="11"/>
      <c r="J227" s="124"/>
      <c r="K227" s="119"/>
      <c r="L227" s="12">
        <v>3</v>
      </c>
      <c r="M227" s="1" t="s">
        <v>667</v>
      </c>
      <c r="N227" s="5">
        <v>89187818.854800001</v>
      </c>
      <c r="O227" s="5">
        <f t="shared" si="45"/>
        <v>-58259.97</v>
      </c>
      <c r="P227" s="5">
        <v>50106444.004199997</v>
      </c>
      <c r="Q227" s="6">
        <f t="shared" si="39"/>
        <v>139236002.889</v>
      </c>
    </row>
    <row r="228" spans="1:17" ht="25" customHeight="1" x14ac:dyDescent="0.3">
      <c r="A228" s="1"/>
      <c r="B228" s="107" t="s">
        <v>868</v>
      </c>
      <c r="C228" s="108"/>
      <c r="D228" s="109"/>
      <c r="E228" s="14">
        <f>SUM(E203:E227)</f>
        <v>2338188902.5997005</v>
      </c>
      <c r="F228" s="14">
        <f t="shared" ref="F228:H228" si="46">SUM(F203:F227)</f>
        <v>-1456499.2499999995</v>
      </c>
      <c r="G228" s="14">
        <f t="shared" si="46"/>
        <v>1326859907.707</v>
      </c>
      <c r="H228" s="14">
        <f t="shared" si="46"/>
        <v>3663592311.0566998</v>
      </c>
      <c r="I228" s="11"/>
      <c r="J228" s="124"/>
      <c r="K228" s="119"/>
      <c r="L228" s="12">
        <v>4</v>
      </c>
      <c r="M228" s="1" t="s">
        <v>668</v>
      </c>
      <c r="N228" s="5">
        <v>78840060.529200003</v>
      </c>
      <c r="O228" s="5">
        <f t="shared" si="45"/>
        <v>-58259.97</v>
      </c>
      <c r="P228" s="5">
        <v>41923284.680799998</v>
      </c>
      <c r="Q228" s="6">
        <f t="shared" si="39"/>
        <v>120705085.24000001</v>
      </c>
    </row>
    <row r="229" spans="1:17" ht="25" customHeight="1" x14ac:dyDescent="0.25">
      <c r="A229" s="122">
        <v>11</v>
      </c>
      <c r="B229" s="118" t="s">
        <v>54</v>
      </c>
      <c r="C229" s="1">
        <v>1</v>
      </c>
      <c r="D229" s="1" t="s">
        <v>291</v>
      </c>
      <c r="E229" s="5">
        <v>103684102.5959</v>
      </c>
      <c r="F229" s="5">
        <f>-1095100.996</f>
        <v>-1095100.996</v>
      </c>
      <c r="G229" s="5">
        <v>56552688.263999999</v>
      </c>
      <c r="H229" s="6">
        <f t="shared" si="38"/>
        <v>159141689.86390001</v>
      </c>
      <c r="I229" s="11"/>
      <c r="J229" s="124"/>
      <c r="K229" s="119"/>
      <c r="L229" s="12">
        <v>5</v>
      </c>
      <c r="M229" s="1" t="s">
        <v>669</v>
      </c>
      <c r="N229" s="5">
        <v>74607434.460899994</v>
      </c>
      <c r="O229" s="5">
        <f t="shared" si="45"/>
        <v>-58259.97</v>
      </c>
      <c r="P229" s="5">
        <v>41366624.351199999</v>
      </c>
      <c r="Q229" s="6">
        <f t="shared" si="39"/>
        <v>115915798.84209999</v>
      </c>
    </row>
    <row r="230" spans="1:17" ht="25" customHeight="1" x14ac:dyDescent="0.25">
      <c r="A230" s="122"/>
      <c r="B230" s="119"/>
      <c r="C230" s="1">
        <v>2</v>
      </c>
      <c r="D230" s="1" t="s">
        <v>292</v>
      </c>
      <c r="E230" s="5">
        <v>97359209.418200001</v>
      </c>
      <c r="F230" s="5">
        <f>-1031852.0642</f>
        <v>-1031852.0642</v>
      </c>
      <c r="G230" s="5">
        <v>57089260.0823</v>
      </c>
      <c r="H230" s="6">
        <f t="shared" si="38"/>
        <v>153416617.43630001</v>
      </c>
      <c r="I230" s="11"/>
      <c r="J230" s="124"/>
      <c r="K230" s="119"/>
      <c r="L230" s="12">
        <v>6</v>
      </c>
      <c r="M230" s="1" t="s">
        <v>670</v>
      </c>
      <c r="N230" s="5">
        <v>84974203.348399997</v>
      </c>
      <c r="O230" s="5">
        <f t="shared" si="45"/>
        <v>-58259.97</v>
      </c>
      <c r="P230" s="5">
        <v>48895205.574600004</v>
      </c>
      <c r="Q230" s="6">
        <f t="shared" si="39"/>
        <v>133811148.95300001</v>
      </c>
    </row>
    <row r="231" spans="1:17" ht="25" customHeight="1" x14ac:dyDescent="0.25">
      <c r="A231" s="122"/>
      <c r="B231" s="119"/>
      <c r="C231" s="1">
        <v>3</v>
      </c>
      <c r="D231" s="1" t="s">
        <v>293</v>
      </c>
      <c r="E231" s="5">
        <v>98197337.209900007</v>
      </c>
      <c r="F231" s="5">
        <f>-1040233.3421</f>
        <v>-1040233.3421</v>
      </c>
      <c r="G231" s="5">
        <v>57139865.5669</v>
      </c>
      <c r="H231" s="6">
        <f t="shared" si="38"/>
        <v>154296969.43470001</v>
      </c>
      <c r="I231" s="11"/>
      <c r="J231" s="124"/>
      <c r="K231" s="119"/>
      <c r="L231" s="12">
        <v>7</v>
      </c>
      <c r="M231" s="1" t="s">
        <v>671</v>
      </c>
      <c r="N231" s="5">
        <v>71221007.576299995</v>
      </c>
      <c r="O231" s="5">
        <f t="shared" si="45"/>
        <v>-58259.97</v>
      </c>
      <c r="P231" s="5">
        <v>42799824.363600001</v>
      </c>
      <c r="Q231" s="6">
        <f t="shared" si="39"/>
        <v>113962571.9699</v>
      </c>
    </row>
    <row r="232" spans="1:17" ht="25" customHeight="1" x14ac:dyDescent="0.25">
      <c r="A232" s="122"/>
      <c r="B232" s="119"/>
      <c r="C232" s="1">
        <v>4</v>
      </c>
      <c r="D232" s="1" t="s">
        <v>54</v>
      </c>
      <c r="E232" s="5">
        <v>94689672.065899998</v>
      </c>
      <c r="F232" s="5">
        <f>-1005156.6907</f>
        <v>-1005156.6907</v>
      </c>
      <c r="G232" s="5">
        <v>53820870.286799997</v>
      </c>
      <c r="H232" s="6">
        <f t="shared" si="38"/>
        <v>147505385.662</v>
      </c>
      <c r="I232" s="11"/>
      <c r="J232" s="124"/>
      <c r="K232" s="119"/>
      <c r="L232" s="12">
        <v>8</v>
      </c>
      <c r="M232" s="1" t="s">
        <v>672</v>
      </c>
      <c r="N232" s="5">
        <v>73966672.715499997</v>
      </c>
      <c r="O232" s="5">
        <f t="shared" si="45"/>
        <v>-58259.97</v>
      </c>
      <c r="P232" s="5">
        <v>41944031.831699997</v>
      </c>
      <c r="Q232" s="6">
        <f t="shared" si="39"/>
        <v>115852444.5772</v>
      </c>
    </row>
    <row r="233" spans="1:17" ht="25" customHeight="1" x14ac:dyDescent="0.25">
      <c r="A233" s="122"/>
      <c r="B233" s="119"/>
      <c r="C233" s="1">
        <v>5</v>
      </c>
      <c r="D233" s="1" t="s">
        <v>294</v>
      </c>
      <c r="E233" s="5">
        <v>94382398.867599994</v>
      </c>
      <c r="F233" s="5">
        <f>-1002083.9587</f>
        <v>-1002083.9587</v>
      </c>
      <c r="G233" s="5">
        <v>55882632.1307</v>
      </c>
      <c r="H233" s="6">
        <f t="shared" si="38"/>
        <v>149262947.03959998</v>
      </c>
      <c r="I233" s="11"/>
      <c r="J233" s="124"/>
      <c r="K233" s="119"/>
      <c r="L233" s="12">
        <v>9</v>
      </c>
      <c r="M233" s="1" t="s">
        <v>673</v>
      </c>
      <c r="N233" s="5">
        <v>72749892.739700004</v>
      </c>
      <c r="O233" s="5">
        <f t="shared" si="45"/>
        <v>-58259.97</v>
      </c>
      <c r="P233" s="5">
        <v>41768394.575199999</v>
      </c>
      <c r="Q233" s="6">
        <f t="shared" si="39"/>
        <v>114460027.34490001</v>
      </c>
    </row>
    <row r="234" spans="1:17" ht="25" customHeight="1" x14ac:dyDescent="0.25">
      <c r="A234" s="122"/>
      <c r="B234" s="119"/>
      <c r="C234" s="1">
        <v>6</v>
      </c>
      <c r="D234" s="1" t="s">
        <v>295</v>
      </c>
      <c r="E234" s="5">
        <v>98100308.041099995</v>
      </c>
      <c r="F234" s="5">
        <f>-1039263.0504</f>
        <v>-1039263.0503999999</v>
      </c>
      <c r="G234" s="5">
        <v>54519906.567400001</v>
      </c>
      <c r="H234" s="6">
        <f t="shared" si="38"/>
        <v>151580951.55809999</v>
      </c>
      <c r="I234" s="11"/>
      <c r="J234" s="124"/>
      <c r="K234" s="119"/>
      <c r="L234" s="12">
        <v>10</v>
      </c>
      <c r="M234" s="1" t="s">
        <v>674</v>
      </c>
      <c r="N234" s="5">
        <v>82585504.169400007</v>
      </c>
      <c r="O234" s="5">
        <f t="shared" si="45"/>
        <v>-58259.97</v>
      </c>
      <c r="P234" s="5">
        <v>48157858.417499997</v>
      </c>
      <c r="Q234" s="6">
        <f t="shared" si="39"/>
        <v>130685102.6169</v>
      </c>
    </row>
    <row r="235" spans="1:17" ht="25" customHeight="1" x14ac:dyDescent="0.25">
      <c r="A235" s="122"/>
      <c r="B235" s="119"/>
      <c r="C235" s="1">
        <v>7</v>
      </c>
      <c r="D235" s="1" t="s">
        <v>296</v>
      </c>
      <c r="E235" s="5">
        <v>114622736.6849</v>
      </c>
      <c r="F235" s="5">
        <f>-1204487.3368</f>
        <v>-1204487.3367999999</v>
      </c>
      <c r="G235" s="5">
        <v>63455342.2148</v>
      </c>
      <c r="H235" s="6">
        <f t="shared" si="38"/>
        <v>176873591.56290001</v>
      </c>
      <c r="I235" s="11"/>
      <c r="J235" s="124"/>
      <c r="K235" s="119"/>
      <c r="L235" s="12">
        <v>11</v>
      </c>
      <c r="M235" s="1" t="s">
        <v>675</v>
      </c>
      <c r="N235" s="5">
        <v>87444060.306199998</v>
      </c>
      <c r="O235" s="5">
        <f t="shared" si="45"/>
        <v>-58259.97</v>
      </c>
      <c r="P235" s="5">
        <v>51957441.1404</v>
      </c>
      <c r="Q235" s="6">
        <f t="shared" si="39"/>
        <v>139343241.47659999</v>
      </c>
    </row>
    <row r="236" spans="1:17" ht="25" customHeight="1" x14ac:dyDescent="0.25">
      <c r="A236" s="122"/>
      <c r="B236" s="119"/>
      <c r="C236" s="1">
        <v>8</v>
      </c>
      <c r="D236" s="1" t="s">
        <v>297</v>
      </c>
      <c r="E236" s="5">
        <v>101529766.3028</v>
      </c>
      <c r="F236" s="5">
        <f>-1073557.633</f>
        <v>-1073557.6329999999</v>
      </c>
      <c r="G236" s="5">
        <v>56478591.296400003</v>
      </c>
      <c r="H236" s="6">
        <f t="shared" si="38"/>
        <v>156934799.96619999</v>
      </c>
      <c r="I236" s="11"/>
      <c r="J236" s="124"/>
      <c r="K236" s="119"/>
      <c r="L236" s="12">
        <v>12</v>
      </c>
      <c r="M236" s="1" t="s">
        <v>676</v>
      </c>
      <c r="N236" s="5">
        <v>101065182.4822</v>
      </c>
      <c r="O236" s="5">
        <f t="shared" si="45"/>
        <v>-58259.97</v>
      </c>
      <c r="P236" s="5">
        <v>54244347.992299996</v>
      </c>
      <c r="Q236" s="6">
        <f t="shared" si="39"/>
        <v>155251270.5045</v>
      </c>
    </row>
    <row r="237" spans="1:17" ht="25" customHeight="1" x14ac:dyDescent="0.25">
      <c r="A237" s="122"/>
      <c r="B237" s="119"/>
      <c r="C237" s="1">
        <v>9</v>
      </c>
      <c r="D237" s="1" t="s">
        <v>298</v>
      </c>
      <c r="E237" s="5">
        <v>91860113.758000001</v>
      </c>
      <c r="F237" s="5">
        <f>-976861.1076</f>
        <v>-976861.10759999999</v>
      </c>
      <c r="G237" s="5">
        <v>53171231.9846</v>
      </c>
      <c r="H237" s="6">
        <f t="shared" si="38"/>
        <v>144054484.63499999</v>
      </c>
      <c r="I237" s="11"/>
      <c r="J237" s="124"/>
      <c r="K237" s="119"/>
      <c r="L237" s="12">
        <v>13</v>
      </c>
      <c r="M237" s="1" t="s">
        <v>677</v>
      </c>
      <c r="N237" s="5">
        <v>94207327.854100004</v>
      </c>
      <c r="O237" s="5">
        <f t="shared" si="45"/>
        <v>-58259.97</v>
      </c>
      <c r="P237" s="5">
        <v>50468915.392200001</v>
      </c>
      <c r="Q237" s="6">
        <f t="shared" si="39"/>
        <v>144617983.27630001</v>
      </c>
    </row>
    <row r="238" spans="1:17" ht="25" customHeight="1" x14ac:dyDescent="0.25">
      <c r="A238" s="122"/>
      <c r="B238" s="119"/>
      <c r="C238" s="1">
        <v>10</v>
      </c>
      <c r="D238" s="1" t="s">
        <v>299</v>
      </c>
      <c r="E238" s="5">
        <v>127593300.6321</v>
      </c>
      <c r="F238" s="5">
        <f>-1334192.9763</f>
        <v>-1334192.9763</v>
      </c>
      <c r="G238" s="5">
        <v>65592408.532399997</v>
      </c>
      <c r="H238" s="6">
        <f t="shared" si="38"/>
        <v>191851516.1882</v>
      </c>
      <c r="I238" s="11"/>
      <c r="J238" s="124"/>
      <c r="K238" s="119"/>
      <c r="L238" s="12">
        <v>14</v>
      </c>
      <c r="M238" s="1" t="s">
        <v>678</v>
      </c>
      <c r="N238" s="5">
        <v>82119612.564999998</v>
      </c>
      <c r="O238" s="5">
        <f t="shared" si="45"/>
        <v>-58259.97</v>
      </c>
      <c r="P238" s="5">
        <v>48453916.967799999</v>
      </c>
      <c r="Q238" s="6">
        <f t="shared" si="39"/>
        <v>130515269.56279999</v>
      </c>
    </row>
    <row r="239" spans="1:17" ht="25" customHeight="1" x14ac:dyDescent="0.25">
      <c r="A239" s="122"/>
      <c r="B239" s="119"/>
      <c r="C239" s="1">
        <v>11</v>
      </c>
      <c r="D239" s="1" t="s">
        <v>300</v>
      </c>
      <c r="E239" s="5">
        <v>98984977.334299996</v>
      </c>
      <c r="F239" s="5">
        <f>-1048109.7433</f>
        <v>-1048109.7433</v>
      </c>
      <c r="G239" s="5">
        <v>56212720.399499997</v>
      </c>
      <c r="H239" s="6">
        <f t="shared" si="38"/>
        <v>154149587.99049997</v>
      </c>
      <c r="I239" s="11"/>
      <c r="J239" s="124"/>
      <c r="K239" s="119"/>
      <c r="L239" s="12">
        <v>15</v>
      </c>
      <c r="M239" s="1" t="s">
        <v>679</v>
      </c>
      <c r="N239" s="5">
        <v>64531337.060699999</v>
      </c>
      <c r="O239" s="5">
        <f t="shared" si="45"/>
        <v>-58259.97</v>
      </c>
      <c r="P239" s="5">
        <v>37665398.491800003</v>
      </c>
      <c r="Q239" s="6">
        <f t="shared" si="39"/>
        <v>102138475.58250001</v>
      </c>
    </row>
    <row r="240" spans="1:17" ht="25" customHeight="1" x14ac:dyDescent="0.25">
      <c r="A240" s="122"/>
      <c r="B240" s="119"/>
      <c r="C240" s="1">
        <v>12</v>
      </c>
      <c r="D240" s="1" t="s">
        <v>301</v>
      </c>
      <c r="E240" s="5">
        <v>109222318.9331</v>
      </c>
      <c r="F240" s="5">
        <f>-1150483.1593</f>
        <v>-1150483.1592999999</v>
      </c>
      <c r="G240" s="5">
        <v>61450113.612800002</v>
      </c>
      <c r="H240" s="6">
        <f t="shared" si="38"/>
        <v>169521949.38660002</v>
      </c>
      <c r="I240" s="11"/>
      <c r="J240" s="124"/>
      <c r="K240" s="119"/>
      <c r="L240" s="12">
        <v>16</v>
      </c>
      <c r="M240" s="1" t="s">
        <v>561</v>
      </c>
      <c r="N240" s="5">
        <v>83154735.181799993</v>
      </c>
      <c r="O240" s="5">
        <f t="shared" si="45"/>
        <v>-58259.97</v>
      </c>
      <c r="P240" s="5">
        <v>44217765.889399998</v>
      </c>
      <c r="Q240" s="6">
        <f t="shared" si="39"/>
        <v>127314241.10119998</v>
      </c>
    </row>
    <row r="241" spans="1:17" ht="25" customHeight="1" x14ac:dyDescent="0.25">
      <c r="A241" s="122"/>
      <c r="B241" s="120"/>
      <c r="C241" s="1">
        <v>13</v>
      </c>
      <c r="D241" s="1" t="s">
        <v>302</v>
      </c>
      <c r="E241" s="5">
        <v>119625539.9958</v>
      </c>
      <c r="F241" s="5">
        <f>-1254515.37</f>
        <v>-1254515.3700000001</v>
      </c>
      <c r="G241" s="5">
        <v>65894943.706600003</v>
      </c>
      <c r="H241" s="6">
        <f t="shared" si="38"/>
        <v>184265968.33239999</v>
      </c>
      <c r="I241" s="11"/>
      <c r="J241" s="124"/>
      <c r="K241" s="119"/>
      <c r="L241" s="12">
        <v>17</v>
      </c>
      <c r="M241" s="1" t="s">
        <v>680</v>
      </c>
      <c r="N241" s="5">
        <v>73312268.400999993</v>
      </c>
      <c r="O241" s="5">
        <f t="shared" si="45"/>
        <v>-58259.97</v>
      </c>
      <c r="P241" s="5">
        <v>40408742.663900003</v>
      </c>
      <c r="Q241" s="6">
        <f t="shared" si="39"/>
        <v>113662751.0949</v>
      </c>
    </row>
    <row r="242" spans="1:17" ht="25" customHeight="1" x14ac:dyDescent="0.3">
      <c r="A242" s="1"/>
      <c r="B242" s="107" t="s">
        <v>869</v>
      </c>
      <c r="C242" s="108"/>
      <c r="D242" s="109"/>
      <c r="E242" s="14">
        <f>SUM(E229:E241)</f>
        <v>1349851781.8396001</v>
      </c>
      <c r="F242" s="14">
        <f t="shared" ref="F242:H242" si="47">SUM(F229:F241)</f>
        <v>-14255897.428399999</v>
      </c>
      <c r="G242" s="14">
        <f t="shared" si="47"/>
        <v>757260574.64520001</v>
      </c>
      <c r="H242" s="14">
        <f t="shared" si="47"/>
        <v>2092856459.0563998</v>
      </c>
      <c r="I242" s="11"/>
      <c r="J242" s="124"/>
      <c r="K242" s="119"/>
      <c r="L242" s="12">
        <v>18</v>
      </c>
      <c r="M242" s="1" t="s">
        <v>681</v>
      </c>
      <c r="N242" s="5">
        <v>76428833.492500007</v>
      </c>
      <c r="O242" s="5">
        <f t="shared" si="45"/>
        <v>-58259.97</v>
      </c>
      <c r="P242" s="5">
        <v>45297715.469800003</v>
      </c>
      <c r="Q242" s="6">
        <f t="shared" si="39"/>
        <v>121668288.9923</v>
      </c>
    </row>
    <row r="243" spans="1:17" ht="25" customHeight="1" x14ac:dyDescent="0.25">
      <c r="A243" s="122">
        <v>12</v>
      </c>
      <c r="B243" s="118" t="s">
        <v>55</v>
      </c>
      <c r="C243" s="1">
        <v>1</v>
      </c>
      <c r="D243" s="1" t="s">
        <v>303</v>
      </c>
      <c r="E243" s="5">
        <v>124196734.0529</v>
      </c>
      <c r="F243" s="5">
        <f>-58259.97</f>
        <v>-58259.97</v>
      </c>
      <c r="G243" s="5">
        <v>64134729.1558</v>
      </c>
      <c r="H243" s="6">
        <f t="shared" si="38"/>
        <v>188273203.2387</v>
      </c>
      <c r="I243" s="11"/>
      <c r="J243" s="124"/>
      <c r="K243" s="119"/>
      <c r="L243" s="12">
        <v>19</v>
      </c>
      <c r="M243" s="1" t="s">
        <v>682</v>
      </c>
      <c r="N243" s="5">
        <v>80991206.121900007</v>
      </c>
      <c r="O243" s="5">
        <f t="shared" si="45"/>
        <v>-58259.97</v>
      </c>
      <c r="P243" s="5">
        <v>44964992.642200001</v>
      </c>
      <c r="Q243" s="6">
        <f t="shared" si="39"/>
        <v>125897938.79410002</v>
      </c>
    </row>
    <row r="244" spans="1:17" ht="25" customHeight="1" x14ac:dyDescent="0.25">
      <c r="A244" s="122"/>
      <c r="B244" s="119"/>
      <c r="C244" s="1">
        <v>2</v>
      </c>
      <c r="D244" s="1" t="s">
        <v>304</v>
      </c>
      <c r="E244" s="5">
        <v>117959872.3351</v>
      </c>
      <c r="F244" s="5">
        <f t="shared" ref="F244:F309" si="48">-58259.97</f>
        <v>-58259.97</v>
      </c>
      <c r="G244" s="5">
        <v>72673883.243399993</v>
      </c>
      <c r="H244" s="6">
        <f t="shared" si="38"/>
        <v>190575495.6085</v>
      </c>
      <c r="I244" s="11"/>
      <c r="J244" s="124"/>
      <c r="K244" s="119"/>
      <c r="L244" s="12">
        <v>20</v>
      </c>
      <c r="M244" s="1" t="s">
        <v>565</v>
      </c>
      <c r="N244" s="5">
        <v>80152767.0211</v>
      </c>
      <c r="O244" s="5">
        <f t="shared" si="45"/>
        <v>-58259.97</v>
      </c>
      <c r="P244" s="5">
        <v>46714998.355899997</v>
      </c>
      <c r="Q244" s="6">
        <f t="shared" si="39"/>
        <v>126809505.40700001</v>
      </c>
    </row>
    <row r="245" spans="1:17" ht="25" customHeight="1" x14ac:dyDescent="0.25">
      <c r="A245" s="122"/>
      <c r="B245" s="119"/>
      <c r="C245" s="1">
        <v>3</v>
      </c>
      <c r="D245" s="1" t="s">
        <v>305</v>
      </c>
      <c r="E245" s="5">
        <v>78056208.070600003</v>
      </c>
      <c r="F245" s="5">
        <f t="shared" si="48"/>
        <v>-58259.97</v>
      </c>
      <c r="G245" s="5">
        <v>46922278.026000001</v>
      </c>
      <c r="H245" s="6">
        <f t="shared" si="38"/>
        <v>124920226.1266</v>
      </c>
      <c r="I245" s="11"/>
      <c r="J245" s="124"/>
      <c r="K245" s="119"/>
      <c r="L245" s="12">
        <v>21</v>
      </c>
      <c r="M245" s="1" t="s">
        <v>683</v>
      </c>
      <c r="N245" s="5">
        <v>86722273.116400003</v>
      </c>
      <c r="O245" s="5">
        <f t="shared" si="45"/>
        <v>-58259.97</v>
      </c>
      <c r="P245" s="5">
        <v>49360754.077399999</v>
      </c>
      <c r="Q245" s="6">
        <f t="shared" si="39"/>
        <v>136024767.2238</v>
      </c>
    </row>
    <row r="246" spans="1:17" ht="25" customHeight="1" x14ac:dyDescent="0.25">
      <c r="A246" s="122"/>
      <c r="B246" s="119"/>
      <c r="C246" s="1">
        <v>4</v>
      </c>
      <c r="D246" s="1" t="s">
        <v>306</v>
      </c>
      <c r="E246" s="5">
        <v>80361166.011700004</v>
      </c>
      <c r="F246" s="5">
        <f t="shared" si="48"/>
        <v>-58259.97</v>
      </c>
      <c r="G246" s="5">
        <v>48463055.858000003</v>
      </c>
      <c r="H246" s="6">
        <f t="shared" si="38"/>
        <v>128765961.89970002</v>
      </c>
      <c r="I246" s="11"/>
      <c r="J246" s="124"/>
      <c r="K246" s="119"/>
      <c r="L246" s="12">
        <v>22</v>
      </c>
      <c r="M246" s="1" t="s">
        <v>684</v>
      </c>
      <c r="N246" s="5">
        <v>78714846.166700006</v>
      </c>
      <c r="O246" s="5">
        <f t="shared" si="45"/>
        <v>-58259.97</v>
      </c>
      <c r="P246" s="5">
        <v>44923498.340400003</v>
      </c>
      <c r="Q246" s="6">
        <f t="shared" si="39"/>
        <v>123580084.53710002</v>
      </c>
    </row>
    <row r="247" spans="1:17" ht="25" customHeight="1" x14ac:dyDescent="0.25">
      <c r="A247" s="122"/>
      <c r="B247" s="119"/>
      <c r="C247" s="1">
        <v>5</v>
      </c>
      <c r="D247" s="1" t="s">
        <v>307</v>
      </c>
      <c r="E247" s="5">
        <v>96220032.5748</v>
      </c>
      <c r="F247" s="5">
        <f t="shared" si="48"/>
        <v>-58259.97</v>
      </c>
      <c r="G247" s="5">
        <v>53773338.532799996</v>
      </c>
      <c r="H247" s="6">
        <f t="shared" si="38"/>
        <v>149935111.1376</v>
      </c>
      <c r="I247" s="11"/>
      <c r="J247" s="124"/>
      <c r="K247" s="119"/>
      <c r="L247" s="12">
        <v>23</v>
      </c>
      <c r="M247" s="1" t="s">
        <v>685</v>
      </c>
      <c r="N247" s="5">
        <v>96790949.472800002</v>
      </c>
      <c r="O247" s="5">
        <f t="shared" si="45"/>
        <v>-58259.97</v>
      </c>
      <c r="P247" s="5">
        <v>54605502.100900002</v>
      </c>
      <c r="Q247" s="6">
        <f t="shared" si="39"/>
        <v>151338191.60370001</v>
      </c>
    </row>
    <row r="248" spans="1:17" ht="25" customHeight="1" x14ac:dyDescent="0.25">
      <c r="A248" s="122"/>
      <c r="B248" s="119"/>
      <c r="C248" s="1">
        <v>6</v>
      </c>
      <c r="D248" s="1" t="s">
        <v>308</v>
      </c>
      <c r="E248" s="5">
        <v>81783549.132599995</v>
      </c>
      <c r="F248" s="5">
        <f t="shared" si="48"/>
        <v>-58259.97</v>
      </c>
      <c r="G248" s="5">
        <v>49176143.119099997</v>
      </c>
      <c r="H248" s="6">
        <f t="shared" si="38"/>
        <v>130901432.28169999</v>
      </c>
      <c r="I248" s="11"/>
      <c r="J248" s="124"/>
      <c r="K248" s="119"/>
      <c r="L248" s="12">
        <v>24</v>
      </c>
      <c r="M248" s="1" t="s">
        <v>686</v>
      </c>
      <c r="N248" s="5">
        <v>80265202.058799997</v>
      </c>
      <c r="O248" s="5">
        <f t="shared" si="45"/>
        <v>-58259.97</v>
      </c>
      <c r="P248" s="5">
        <v>46387215.326099999</v>
      </c>
      <c r="Q248" s="6">
        <f t="shared" si="39"/>
        <v>126594157.4149</v>
      </c>
    </row>
    <row r="249" spans="1:17" ht="25" customHeight="1" x14ac:dyDescent="0.25">
      <c r="A249" s="122"/>
      <c r="B249" s="119"/>
      <c r="C249" s="1">
        <v>7</v>
      </c>
      <c r="D249" s="1" t="s">
        <v>309</v>
      </c>
      <c r="E249" s="5">
        <v>81858772.244499996</v>
      </c>
      <c r="F249" s="5">
        <f t="shared" si="48"/>
        <v>-58259.97</v>
      </c>
      <c r="G249" s="5">
        <v>45743861.808700003</v>
      </c>
      <c r="H249" s="6">
        <f t="shared" si="38"/>
        <v>127544374.08320001</v>
      </c>
      <c r="I249" s="11"/>
      <c r="J249" s="124"/>
      <c r="K249" s="119"/>
      <c r="L249" s="12">
        <v>25</v>
      </c>
      <c r="M249" s="1" t="s">
        <v>687</v>
      </c>
      <c r="N249" s="5">
        <v>105748404.9224</v>
      </c>
      <c r="O249" s="5">
        <f t="shared" si="45"/>
        <v>-58259.97</v>
      </c>
      <c r="P249" s="5">
        <v>48319115.373499997</v>
      </c>
      <c r="Q249" s="6">
        <f t="shared" si="39"/>
        <v>154009260.32589999</v>
      </c>
    </row>
    <row r="250" spans="1:17" ht="25" customHeight="1" x14ac:dyDescent="0.25">
      <c r="A250" s="122"/>
      <c r="B250" s="119"/>
      <c r="C250" s="1">
        <v>8</v>
      </c>
      <c r="D250" s="1" t="s">
        <v>310</v>
      </c>
      <c r="E250" s="5">
        <v>94963000.200299993</v>
      </c>
      <c r="F250" s="5">
        <f t="shared" si="48"/>
        <v>-58259.97</v>
      </c>
      <c r="G250" s="5">
        <v>51388513.910400003</v>
      </c>
      <c r="H250" s="6">
        <f t="shared" si="38"/>
        <v>146293254.14069998</v>
      </c>
      <c r="I250" s="11"/>
      <c r="J250" s="124"/>
      <c r="K250" s="119"/>
      <c r="L250" s="12">
        <v>26</v>
      </c>
      <c r="M250" s="1" t="s">
        <v>688</v>
      </c>
      <c r="N250" s="5">
        <v>72382317.481399998</v>
      </c>
      <c r="O250" s="5">
        <f t="shared" si="45"/>
        <v>-58259.97</v>
      </c>
      <c r="P250" s="5">
        <v>42005285.3248</v>
      </c>
      <c r="Q250" s="6">
        <f t="shared" si="39"/>
        <v>114329342.8362</v>
      </c>
    </row>
    <row r="251" spans="1:17" ht="25" customHeight="1" x14ac:dyDescent="0.25">
      <c r="A251" s="122"/>
      <c r="B251" s="119"/>
      <c r="C251" s="1">
        <v>9</v>
      </c>
      <c r="D251" s="1" t="s">
        <v>311</v>
      </c>
      <c r="E251" s="5">
        <v>104518437.6006</v>
      </c>
      <c r="F251" s="5">
        <f t="shared" si="48"/>
        <v>-58259.97</v>
      </c>
      <c r="G251" s="5">
        <v>57054242.482799999</v>
      </c>
      <c r="H251" s="6">
        <f t="shared" si="38"/>
        <v>161514420.11340001</v>
      </c>
      <c r="I251" s="11"/>
      <c r="J251" s="124"/>
      <c r="K251" s="119"/>
      <c r="L251" s="12">
        <v>27</v>
      </c>
      <c r="M251" s="1" t="s">
        <v>689</v>
      </c>
      <c r="N251" s="5">
        <v>87549864.243900001</v>
      </c>
      <c r="O251" s="5">
        <f t="shared" si="45"/>
        <v>-58259.97</v>
      </c>
      <c r="P251" s="5">
        <v>48061257.926399998</v>
      </c>
      <c r="Q251" s="6">
        <f t="shared" si="39"/>
        <v>135552862.20030001</v>
      </c>
    </row>
    <row r="252" spans="1:17" ht="25" customHeight="1" x14ac:dyDescent="0.25">
      <c r="A252" s="122"/>
      <c r="B252" s="119"/>
      <c r="C252" s="1">
        <v>10</v>
      </c>
      <c r="D252" s="1" t="s">
        <v>312</v>
      </c>
      <c r="E252" s="5">
        <v>76052500.851300001</v>
      </c>
      <c r="F252" s="5">
        <f t="shared" si="48"/>
        <v>-58259.97</v>
      </c>
      <c r="G252" s="5">
        <v>43006555.167300001</v>
      </c>
      <c r="H252" s="6">
        <f t="shared" si="38"/>
        <v>119000796.0486</v>
      </c>
      <c r="I252" s="11"/>
      <c r="J252" s="124"/>
      <c r="K252" s="119"/>
      <c r="L252" s="12">
        <v>28</v>
      </c>
      <c r="M252" s="1" t="s">
        <v>690</v>
      </c>
      <c r="N252" s="5">
        <v>87830580.179900005</v>
      </c>
      <c r="O252" s="5">
        <f t="shared" si="45"/>
        <v>-58259.97</v>
      </c>
      <c r="P252" s="5">
        <v>49911596.422899999</v>
      </c>
      <c r="Q252" s="6">
        <f t="shared" si="39"/>
        <v>137683916.63280001</v>
      </c>
    </row>
    <row r="253" spans="1:17" ht="25" customHeight="1" x14ac:dyDescent="0.25">
      <c r="A253" s="122"/>
      <c r="B253" s="119"/>
      <c r="C253" s="1">
        <v>11</v>
      </c>
      <c r="D253" s="1" t="s">
        <v>313</v>
      </c>
      <c r="E253" s="5">
        <v>130497609.83750001</v>
      </c>
      <c r="F253" s="5">
        <f t="shared" si="48"/>
        <v>-58259.97</v>
      </c>
      <c r="G253" s="5">
        <v>76099578.1567</v>
      </c>
      <c r="H253" s="6">
        <f t="shared" si="38"/>
        <v>206538928.02420002</v>
      </c>
      <c r="I253" s="11"/>
      <c r="J253" s="124"/>
      <c r="K253" s="119"/>
      <c r="L253" s="12">
        <v>29</v>
      </c>
      <c r="M253" s="1" t="s">
        <v>691</v>
      </c>
      <c r="N253" s="5">
        <v>77398555.086099997</v>
      </c>
      <c r="O253" s="5">
        <f t="shared" si="45"/>
        <v>-58259.97</v>
      </c>
      <c r="P253" s="5">
        <v>44912521.011799999</v>
      </c>
      <c r="Q253" s="6">
        <f t="shared" si="39"/>
        <v>122252816.1279</v>
      </c>
    </row>
    <row r="254" spans="1:17" ht="25" customHeight="1" x14ac:dyDescent="0.25">
      <c r="A254" s="122"/>
      <c r="B254" s="119"/>
      <c r="C254" s="1">
        <v>12</v>
      </c>
      <c r="D254" s="1" t="s">
        <v>314</v>
      </c>
      <c r="E254" s="5">
        <v>134302801.82280001</v>
      </c>
      <c r="F254" s="5">
        <f t="shared" si="48"/>
        <v>-58259.97</v>
      </c>
      <c r="G254" s="5">
        <v>76490919.918599993</v>
      </c>
      <c r="H254" s="6">
        <f t="shared" si="38"/>
        <v>210735461.7714</v>
      </c>
      <c r="I254" s="11"/>
      <c r="J254" s="125"/>
      <c r="K254" s="120"/>
      <c r="L254" s="12">
        <v>30</v>
      </c>
      <c r="M254" s="1" t="s">
        <v>692</v>
      </c>
      <c r="N254" s="5">
        <v>86111687.546599999</v>
      </c>
      <c r="O254" s="5">
        <f>-58259.97</f>
        <v>-58259.97</v>
      </c>
      <c r="P254" s="5">
        <v>50798235.248000003</v>
      </c>
      <c r="Q254" s="6">
        <f t="shared" si="39"/>
        <v>136851662.82460001</v>
      </c>
    </row>
    <row r="255" spans="1:17" ht="25" customHeight="1" x14ac:dyDescent="0.3">
      <c r="A255" s="122"/>
      <c r="B255" s="119"/>
      <c r="C255" s="1">
        <v>13</v>
      </c>
      <c r="D255" s="1" t="s">
        <v>315</v>
      </c>
      <c r="E255" s="5">
        <v>105267512.38680001</v>
      </c>
      <c r="F255" s="5">
        <f t="shared" si="48"/>
        <v>-58259.97</v>
      </c>
      <c r="G255" s="5">
        <v>55419498.718599997</v>
      </c>
      <c r="H255" s="6">
        <f t="shared" si="38"/>
        <v>160628751.1354</v>
      </c>
      <c r="I255" s="11"/>
      <c r="J255" s="18"/>
      <c r="K255" s="107" t="s">
        <v>887</v>
      </c>
      <c r="L255" s="108"/>
      <c r="M255" s="109"/>
      <c r="N255" s="14">
        <f>SUM(N225:N254)</f>
        <v>2454032269.6008</v>
      </c>
      <c r="O255" s="14">
        <f t="shared" ref="O255:Q255" si="49">SUM(O225:O254)</f>
        <v>-1747799.0999999994</v>
      </c>
      <c r="P255" s="14">
        <f t="shared" si="49"/>
        <v>1383735286.7676001</v>
      </c>
      <c r="Q255" s="14">
        <f t="shared" si="49"/>
        <v>3836019757.2684002</v>
      </c>
    </row>
    <row r="256" spans="1:17" ht="25" customHeight="1" x14ac:dyDescent="0.25">
      <c r="A256" s="122"/>
      <c r="B256" s="119"/>
      <c r="C256" s="1">
        <v>14</v>
      </c>
      <c r="D256" s="1" t="s">
        <v>316</v>
      </c>
      <c r="E256" s="5">
        <v>100391017.1382</v>
      </c>
      <c r="F256" s="5">
        <f t="shared" si="48"/>
        <v>-58259.97</v>
      </c>
      <c r="G256" s="5">
        <v>52250563.519500002</v>
      </c>
      <c r="H256" s="6">
        <f t="shared" si="38"/>
        <v>152583320.6877</v>
      </c>
      <c r="I256" s="11"/>
      <c r="J256" s="123">
        <v>30</v>
      </c>
      <c r="K256" s="118" t="s">
        <v>73</v>
      </c>
      <c r="L256" s="12">
        <v>1</v>
      </c>
      <c r="M256" s="1" t="s">
        <v>693</v>
      </c>
      <c r="N256" s="5">
        <v>84750270.734099999</v>
      </c>
      <c r="O256" s="5">
        <f t="shared" ref="O256:O287" si="50">-58259.97</f>
        <v>-58259.97</v>
      </c>
      <c r="P256" s="5">
        <v>67043113.903099999</v>
      </c>
      <c r="Q256" s="6">
        <f t="shared" si="39"/>
        <v>151735124.6672</v>
      </c>
    </row>
    <row r="257" spans="1:17" ht="25" customHeight="1" x14ac:dyDescent="0.25">
      <c r="A257" s="122"/>
      <c r="B257" s="119"/>
      <c r="C257" s="1">
        <v>15</v>
      </c>
      <c r="D257" s="1" t="s">
        <v>317</v>
      </c>
      <c r="E257" s="5">
        <v>109568535.01620001</v>
      </c>
      <c r="F257" s="5">
        <f t="shared" si="48"/>
        <v>-58259.97</v>
      </c>
      <c r="G257" s="5">
        <v>50220526.155100003</v>
      </c>
      <c r="H257" s="6">
        <f t="shared" si="38"/>
        <v>159730801.20130002</v>
      </c>
      <c r="I257" s="11"/>
      <c r="J257" s="124"/>
      <c r="K257" s="119"/>
      <c r="L257" s="12">
        <v>2</v>
      </c>
      <c r="M257" s="1" t="s">
        <v>694</v>
      </c>
      <c r="N257" s="5">
        <v>98420346.985200003</v>
      </c>
      <c r="O257" s="5">
        <f t="shared" si="50"/>
        <v>-58259.97</v>
      </c>
      <c r="P257" s="5">
        <v>75516074.699699998</v>
      </c>
      <c r="Q257" s="6">
        <f t="shared" si="39"/>
        <v>173878161.71490002</v>
      </c>
    </row>
    <row r="258" spans="1:17" ht="25" customHeight="1" x14ac:dyDescent="0.25">
      <c r="A258" s="122"/>
      <c r="B258" s="119"/>
      <c r="C258" s="1">
        <v>16</v>
      </c>
      <c r="D258" s="1" t="s">
        <v>318</v>
      </c>
      <c r="E258" s="5">
        <v>96114366.292999998</v>
      </c>
      <c r="F258" s="5">
        <f t="shared" si="48"/>
        <v>-58259.97</v>
      </c>
      <c r="G258" s="5">
        <v>52309402.000500001</v>
      </c>
      <c r="H258" s="6">
        <f t="shared" si="38"/>
        <v>148365508.32350001</v>
      </c>
      <c r="I258" s="11"/>
      <c r="J258" s="124"/>
      <c r="K258" s="119"/>
      <c r="L258" s="12">
        <v>3</v>
      </c>
      <c r="M258" s="1" t="s">
        <v>695</v>
      </c>
      <c r="N258" s="5">
        <v>98037419.919300005</v>
      </c>
      <c r="O258" s="5">
        <f t="shared" si="50"/>
        <v>-58259.97</v>
      </c>
      <c r="P258" s="5">
        <v>70943248.955400005</v>
      </c>
      <c r="Q258" s="6">
        <f t="shared" si="39"/>
        <v>168922408.90470001</v>
      </c>
    </row>
    <row r="259" spans="1:17" ht="25" customHeight="1" x14ac:dyDescent="0.25">
      <c r="A259" s="122"/>
      <c r="B259" s="119"/>
      <c r="C259" s="1">
        <v>17</v>
      </c>
      <c r="D259" s="1" t="s">
        <v>319</v>
      </c>
      <c r="E259" s="5">
        <v>78826831.454799995</v>
      </c>
      <c r="F259" s="5">
        <f t="shared" si="48"/>
        <v>-58259.97</v>
      </c>
      <c r="G259" s="5">
        <v>46052654.060099997</v>
      </c>
      <c r="H259" s="6">
        <f t="shared" si="38"/>
        <v>124821225.5449</v>
      </c>
      <c r="I259" s="11"/>
      <c r="J259" s="124"/>
      <c r="K259" s="119"/>
      <c r="L259" s="12">
        <v>4</v>
      </c>
      <c r="M259" s="1" t="s">
        <v>696</v>
      </c>
      <c r="N259" s="5">
        <v>105035560.8043</v>
      </c>
      <c r="O259" s="5">
        <f t="shared" si="50"/>
        <v>-58259.97</v>
      </c>
      <c r="P259" s="5">
        <v>64476504.720299996</v>
      </c>
      <c r="Q259" s="6">
        <f t="shared" si="39"/>
        <v>169453805.5546</v>
      </c>
    </row>
    <row r="260" spans="1:17" ht="25" customHeight="1" x14ac:dyDescent="0.25">
      <c r="A260" s="122"/>
      <c r="B260" s="120"/>
      <c r="C260" s="1">
        <v>18</v>
      </c>
      <c r="D260" s="1" t="s">
        <v>320</v>
      </c>
      <c r="E260" s="5">
        <v>98092039.205799997</v>
      </c>
      <c r="F260" s="5">
        <f t="shared" si="48"/>
        <v>-58259.97</v>
      </c>
      <c r="G260" s="5">
        <v>48624093.267499998</v>
      </c>
      <c r="H260" s="6">
        <f t="shared" si="38"/>
        <v>146657872.50330001</v>
      </c>
      <c r="I260" s="11"/>
      <c r="J260" s="124"/>
      <c r="K260" s="119"/>
      <c r="L260" s="12">
        <v>5</v>
      </c>
      <c r="M260" s="1" t="s">
        <v>697</v>
      </c>
      <c r="N260" s="5">
        <v>106569113.139</v>
      </c>
      <c r="O260" s="5">
        <f t="shared" si="50"/>
        <v>-58259.97</v>
      </c>
      <c r="P260" s="5">
        <v>83223696.1514</v>
      </c>
      <c r="Q260" s="6">
        <f t="shared" si="39"/>
        <v>189734549.3204</v>
      </c>
    </row>
    <row r="261" spans="1:17" ht="25" customHeight="1" x14ac:dyDescent="0.3">
      <c r="A261" s="1"/>
      <c r="B261" s="107" t="s">
        <v>870</v>
      </c>
      <c r="C261" s="108"/>
      <c r="D261" s="109"/>
      <c r="E261" s="14">
        <f>SUM(E243:E260)</f>
        <v>1789030986.2295001</v>
      </c>
      <c r="F261" s="14">
        <f t="shared" ref="F261:H261" si="51">SUM(F243:F260)</f>
        <v>-1048679.4599999997</v>
      </c>
      <c r="G261" s="14">
        <f t="shared" si="51"/>
        <v>989803837.10089993</v>
      </c>
      <c r="H261" s="14">
        <f t="shared" si="51"/>
        <v>2777786143.8704004</v>
      </c>
      <c r="I261" s="11"/>
      <c r="J261" s="124"/>
      <c r="K261" s="119"/>
      <c r="L261" s="12">
        <v>6</v>
      </c>
      <c r="M261" s="1" t="s">
        <v>698</v>
      </c>
      <c r="N261" s="5">
        <v>109531356.01090001</v>
      </c>
      <c r="O261" s="5">
        <f t="shared" si="50"/>
        <v>-58259.97</v>
      </c>
      <c r="P261" s="5">
        <v>85992397.952399999</v>
      </c>
      <c r="Q261" s="6">
        <f t="shared" si="39"/>
        <v>195465493.99330002</v>
      </c>
    </row>
    <row r="262" spans="1:17" ht="25" customHeight="1" x14ac:dyDescent="0.25">
      <c r="A262" s="122">
        <v>13</v>
      </c>
      <c r="B262" s="118" t="s">
        <v>56</v>
      </c>
      <c r="C262" s="1">
        <v>1</v>
      </c>
      <c r="D262" s="1" t="s">
        <v>321</v>
      </c>
      <c r="E262" s="5">
        <v>115260233.2851</v>
      </c>
      <c r="F262" s="5">
        <f t="shared" si="48"/>
        <v>-58259.97</v>
      </c>
      <c r="G262" s="5">
        <v>70819027.908999994</v>
      </c>
      <c r="H262" s="6">
        <f t="shared" si="38"/>
        <v>186021001.22409999</v>
      </c>
      <c r="I262" s="11"/>
      <c r="J262" s="124"/>
      <c r="K262" s="119"/>
      <c r="L262" s="12">
        <v>7</v>
      </c>
      <c r="M262" s="1" t="s">
        <v>699</v>
      </c>
      <c r="N262" s="5">
        <v>118747361.7357</v>
      </c>
      <c r="O262" s="5">
        <f t="shared" si="50"/>
        <v>-58259.97</v>
      </c>
      <c r="P262" s="5">
        <v>88583486.577800006</v>
      </c>
      <c r="Q262" s="6">
        <f t="shared" si="39"/>
        <v>207272588.34350002</v>
      </c>
    </row>
    <row r="263" spans="1:17" ht="25" customHeight="1" x14ac:dyDescent="0.25">
      <c r="A263" s="122"/>
      <c r="B263" s="119"/>
      <c r="C263" s="1">
        <v>2</v>
      </c>
      <c r="D263" s="1" t="s">
        <v>322</v>
      </c>
      <c r="E263" s="5">
        <v>87705248.990400001</v>
      </c>
      <c r="F263" s="5">
        <f t="shared" si="48"/>
        <v>-58259.97</v>
      </c>
      <c r="G263" s="5">
        <v>53208319.300300002</v>
      </c>
      <c r="H263" s="6">
        <f t="shared" si="38"/>
        <v>140855308.32069999</v>
      </c>
      <c r="I263" s="11"/>
      <c r="J263" s="124"/>
      <c r="K263" s="119"/>
      <c r="L263" s="12">
        <v>8</v>
      </c>
      <c r="M263" s="1" t="s">
        <v>700</v>
      </c>
      <c r="N263" s="5">
        <v>87393700.360699996</v>
      </c>
      <c r="O263" s="5">
        <f t="shared" si="50"/>
        <v>-58259.97</v>
      </c>
      <c r="P263" s="5">
        <v>69091593.179499999</v>
      </c>
      <c r="Q263" s="6">
        <f t="shared" si="39"/>
        <v>156427033.5702</v>
      </c>
    </row>
    <row r="264" spans="1:17" ht="25" customHeight="1" x14ac:dyDescent="0.25">
      <c r="A264" s="122"/>
      <c r="B264" s="119"/>
      <c r="C264" s="1">
        <v>3</v>
      </c>
      <c r="D264" s="1" t="s">
        <v>323</v>
      </c>
      <c r="E264" s="5">
        <v>83625721.725700006</v>
      </c>
      <c r="F264" s="5">
        <f t="shared" si="48"/>
        <v>-58259.97</v>
      </c>
      <c r="G264" s="5">
        <v>46484486.031099997</v>
      </c>
      <c r="H264" s="6">
        <f t="shared" si="38"/>
        <v>130051947.7868</v>
      </c>
      <c r="I264" s="11"/>
      <c r="J264" s="124"/>
      <c r="K264" s="119"/>
      <c r="L264" s="12">
        <v>9</v>
      </c>
      <c r="M264" s="1" t="s">
        <v>701</v>
      </c>
      <c r="N264" s="5">
        <v>103717878.7201</v>
      </c>
      <c r="O264" s="5">
        <f t="shared" si="50"/>
        <v>-58259.97</v>
      </c>
      <c r="P264" s="5">
        <v>81519246.351099998</v>
      </c>
      <c r="Q264" s="6">
        <f t="shared" si="39"/>
        <v>185178865.10119998</v>
      </c>
    </row>
    <row r="265" spans="1:17" ht="25" customHeight="1" x14ac:dyDescent="0.25">
      <c r="A265" s="122"/>
      <c r="B265" s="119"/>
      <c r="C265" s="1">
        <v>4</v>
      </c>
      <c r="D265" s="1" t="s">
        <v>324</v>
      </c>
      <c r="E265" s="5">
        <v>86348097.611399993</v>
      </c>
      <c r="F265" s="5">
        <f t="shared" si="48"/>
        <v>-58259.97</v>
      </c>
      <c r="G265" s="5">
        <v>52084460.405699998</v>
      </c>
      <c r="H265" s="6">
        <f t="shared" ref="H265:H328" si="52">E265+F265+G265</f>
        <v>138374298.04710001</v>
      </c>
      <c r="I265" s="11"/>
      <c r="J265" s="124"/>
      <c r="K265" s="119"/>
      <c r="L265" s="12">
        <v>10</v>
      </c>
      <c r="M265" s="1" t="s">
        <v>702</v>
      </c>
      <c r="N265" s="5">
        <v>108587852.962</v>
      </c>
      <c r="O265" s="5">
        <f t="shared" si="50"/>
        <v>-58259.97</v>
      </c>
      <c r="P265" s="5">
        <v>83334786.716100007</v>
      </c>
      <c r="Q265" s="6">
        <f t="shared" ref="Q265:Q328" si="53">N265+O265+P265</f>
        <v>191864379.70810002</v>
      </c>
    </row>
    <row r="266" spans="1:17" ht="25" customHeight="1" x14ac:dyDescent="0.25">
      <c r="A266" s="122"/>
      <c r="B266" s="119"/>
      <c r="C266" s="1">
        <v>5</v>
      </c>
      <c r="D266" s="1" t="s">
        <v>325</v>
      </c>
      <c r="E266" s="5">
        <v>91459462.103599995</v>
      </c>
      <c r="F266" s="5">
        <f t="shared" si="48"/>
        <v>-58259.97</v>
      </c>
      <c r="G266" s="5">
        <v>55083686.105800003</v>
      </c>
      <c r="H266" s="6">
        <f t="shared" si="52"/>
        <v>146484888.2394</v>
      </c>
      <c r="I266" s="11"/>
      <c r="J266" s="124"/>
      <c r="K266" s="119"/>
      <c r="L266" s="12">
        <v>11</v>
      </c>
      <c r="M266" s="1" t="s">
        <v>895</v>
      </c>
      <c r="N266" s="5">
        <v>78534621.403699994</v>
      </c>
      <c r="O266" s="5">
        <f t="shared" si="50"/>
        <v>-58259.97</v>
      </c>
      <c r="P266" s="5">
        <v>63618846.042499997</v>
      </c>
      <c r="Q266" s="6">
        <f t="shared" si="53"/>
        <v>142095207.47619998</v>
      </c>
    </row>
    <row r="267" spans="1:17" ht="25" customHeight="1" x14ac:dyDescent="0.25">
      <c r="A267" s="122"/>
      <c r="B267" s="119"/>
      <c r="C267" s="1">
        <v>6</v>
      </c>
      <c r="D267" s="1" t="s">
        <v>326</v>
      </c>
      <c r="E267" s="5">
        <v>93234531.5352</v>
      </c>
      <c r="F267" s="5">
        <f t="shared" si="48"/>
        <v>-58259.97</v>
      </c>
      <c r="G267" s="5">
        <v>56688022.6699</v>
      </c>
      <c r="H267" s="6">
        <f t="shared" si="52"/>
        <v>149864294.2351</v>
      </c>
      <c r="I267" s="11"/>
      <c r="J267" s="124"/>
      <c r="K267" s="119"/>
      <c r="L267" s="12">
        <v>12</v>
      </c>
      <c r="M267" s="1" t="s">
        <v>703</v>
      </c>
      <c r="N267" s="5">
        <v>81902216.897100002</v>
      </c>
      <c r="O267" s="5">
        <f t="shared" si="50"/>
        <v>-58259.97</v>
      </c>
      <c r="P267" s="5">
        <v>63411703.853299998</v>
      </c>
      <c r="Q267" s="6">
        <f t="shared" si="53"/>
        <v>145255660.78040001</v>
      </c>
    </row>
    <row r="268" spans="1:17" ht="25" customHeight="1" x14ac:dyDescent="0.25">
      <c r="A268" s="122"/>
      <c r="B268" s="119"/>
      <c r="C268" s="1">
        <v>7</v>
      </c>
      <c r="D268" s="1" t="s">
        <v>327</v>
      </c>
      <c r="E268" s="5">
        <v>76825832.928900003</v>
      </c>
      <c r="F268" s="5">
        <f t="shared" si="48"/>
        <v>-58259.97</v>
      </c>
      <c r="G268" s="5">
        <v>47246641.9507</v>
      </c>
      <c r="H268" s="6">
        <f t="shared" si="52"/>
        <v>124014214.9096</v>
      </c>
      <c r="I268" s="11"/>
      <c r="J268" s="124"/>
      <c r="K268" s="119"/>
      <c r="L268" s="12">
        <v>13</v>
      </c>
      <c r="M268" s="1" t="s">
        <v>704</v>
      </c>
      <c r="N268" s="5">
        <v>80289003.990199998</v>
      </c>
      <c r="O268" s="5">
        <f t="shared" si="50"/>
        <v>-58259.97</v>
      </c>
      <c r="P268" s="5">
        <v>63649802.108999997</v>
      </c>
      <c r="Q268" s="6">
        <f t="shared" si="53"/>
        <v>143880546.12919998</v>
      </c>
    </row>
    <row r="269" spans="1:17" ht="25" customHeight="1" x14ac:dyDescent="0.25">
      <c r="A269" s="122"/>
      <c r="B269" s="119"/>
      <c r="C269" s="1">
        <v>8</v>
      </c>
      <c r="D269" s="1" t="s">
        <v>328</v>
      </c>
      <c r="E269" s="5">
        <v>94643280.392399997</v>
      </c>
      <c r="F269" s="5">
        <f t="shared" si="48"/>
        <v>-58259.97</v>
      </c>
      <c r="G269" s="5">
        <v>54407153.348700002</v>
      </c>
      <c r="H269" s="6">
        <f t="shared" si="52"/>
        <v>148992173.77109998</v>
      </c>
      <c r="I269" s="11"/>
      <c r="J269" s="124"/>
      <c r="K269" s="119"/>
      <c r="L269" s="12">
        <v>14</v>
      </c>
      <c r="M269" s="1" t="s">
        <v>705</v>
      </c>
      <c r="N269" s="5">
        <v>119250364.0211</v>
      </c>
      <c r="O269" s="5">
        <f t="shared" si="50"/>
        <v>-58259.97</v>
      </c>
      <c r="P269" s="5">
        <v>82831695.749699995</v>
      </c>
      <c r="Q269" s="6">
        <f t="shared" si="53"/>
        <v>202023799.8008</v>
      </c>
    </row>
    <row r="270" spans="1:17" ht="25" customHeight="1" x14ac:dyDescent="0.25">
      <c r="A270" s="122"/>
      <c r="B270" s="119"/>
      <c r="C270" s="1">
        <v>9</v>
      </c>
      <c r="D270" s="1" t="s">
        <v>329</v>
      </c>
      <c r="E270" s="5">
        <v>101264548.13699999</v>
      </c>
      <c r="F270" s="5">
        <f t="shared" si="48"/>
        <v>-58259.97</v>
      </c>
      <c r="G270" s="5">
        <v>61245041.0612</v>
      </c>
      <c r="H270" s="6">
        <f t="shared" si="52"/>
        <v>162451329.22819999</v>
      </c>
      <c r="I270" s="11"/>
      <c r="J270" s="124"/>
      <c r="K270" s="119"/>
      <c r="L270" s="12">
        <v>15</v>
      </c>
      <c r="M270" s="1" t="s">
        <v>896</v>
      </c>
      <c r="N270" s="5">
        <v>81317607.558599994</v>
      </c>
      <c r="O270" s="5">
        <f t="shared" si="50"/>
        <v>-58259.97</v>
      </c>
      <c r="P270" s="5">
        <v>65292559.322999999</v>
      </c>
      <c r="Q270" s="6">
        <f t="shared" si="53"/>
        <v>146551906.91159999</v>
      </c>
    </row>
    <row r="271" spans="1:17" ht="25" customHeight="1" x14ac:dyDescent="0.25">
      <c r="A271" s="122"/>
      <c r="B271" s="119"/>
      <c r="C271" s="1">
        <v>10</v>
      </c>
      <c r="D271" s="1" t="s">
        <v>330</v>
      </c>
      <c r="E271" s="5">
        <v>88426188.368699998</v>
      </c>
      <c r="F271" s="5">
        <f t="shared" si="48"/>
        <v>-58259.97</v>
      </c>
      <c r="G271" s="5">
        <v>53116329.287199996</v>
      </c>
      <c r="H271" s="6">
        <f t="shared" si="52"/>
        <v>141484257.6859</v>
      </c>
      <c r="I271" s="11"/>
      <c r="J271" s="124"/>
      <c r="K271" s="119"/>
      <c r="L271" s="12">
        <v>16</v>
      </c>
      <c r="M271" s="1" t="s">
        <v>706</v>
      </c>
      <c r="N271" s="5">
        <v>85331286.765100002</v>
      </c>
      <c r="O271" s="5">
        <f t="shared" si="50"/>
        <v>-58259.97</v>
      </c>
      <c r="P271" s="5">
        <v>65767548.328400001</v>
      </c>
      <c r="Q271" s="6">
        <f t="shared" si="53"/>
        <v>151040575.12349999</v>
      </c>
    </row>
    <row r="272" spans="1:17" ht="25" customHeight="1" x14ac:dyDescent="0.25">
      <c r="A272" s="122"/>
      <c r="B272" s="119"/>
      <c r="C272" s="1">
        <v>11</v>
      </c>
      <c r="D272" s="1" t="s">
        <v>331</v>
      </c>
      <c r="E272" s="5">
        <v>94763240.747799993</v>
      </c>
      <c r="F272" s="5">
        <f t="shared" si="48"/>
        <v>-58259.97</v>
      </c>
      <c r="G272" s="5">
        <v>55430459.913900003</v>
      </c>
      <c r="H272" s="6">
        <f t="shared" si="52"/>
        <v>150135440.69169998</v>
      </c>
      <c r="I272" s="11"/>
      <c r="J272" s="124"/>
      <c r="K272" s="119"/>
      <c r="L272" s="12">
        <v>17</v>
      </c>
      <c r="M272" s="1" t="s">
        <v>707</v>
      </c>
      <c r="N272" s="5">
        <v>111486765.3682</v>
      </c>
      <c r="O272" s="5">
        <f t="shared" si="50"/>
        <v>-58259.97</v>
      </c>
      <c r="P272" s="5">
        <v>80518113.989399999</v>
      </c>
      <c r="Q272" s="6">
        <f t="shared" si="53"/>
        <v>191946619.3876</v>
      </c>
    </row>
    <row r="273" spans="1:17" ht="25" customHeight="1" x14ac:dyDescent="0.25">
      <c r="A273" s="122"/>
      <c r="B273" s="119"/>
      <c r="C273" s="1">
        <v>12</v>
      </c>
      <c r="D273" s="1" t="s">
        <v>332</v>
      </c>
      <c r="E273" s="5">
        <v>66501078.995099999</v>
      </c>
      <c r="F273" s="5">
        <f t="shared" si="48"/>
        <v>-58259.97</v>
      </c>
      <c r="G273" s="5">
        <v>41719117.944399998</v>
      </c>
      <c r="H273" s="6">
        <f t="shared" si="52"/>
        <v>108161936.96950001</v>
      </c>
      <c r="I273" s="11"/>
      <c r="J273" s="124"/>
      <c r="K273" s="119"/>
      <c r="L273" s="12">
        <v>18</v>
      </c>
      <c r="M273" s="1" t="s">
        <v>708</v>
      </c>
      <c r="N273" s="5">
        <v>96399839.545300007</v>
      </c>
      <c r="O273" s="5">
        <f t="shared" si="50"/>
        <v>-58259.97</v>
      </c>
      <c r="P273" s="5">
        <v>66437055.595200002</v>
      </c>
      <c r="Q273" s="6">
        <f t="shared" si="53"/>
        <v>162778635.17050001</v>
      </c>
    </row>
    <row r="274" spans="1:17" ht="25" customHeight="1" x14ac:dyDescent="0.25">
      <c r="A274" s="122"/>
      <c r="B274" s="119"/>
      <c r="C274" s="1">
        <v>13</v>
      </c>
      <c r="D274" s="1" t="s">
        <v>333</v>
      </c>
      <c r="E274" s="5">
        <v>84285630.172299996</v>
      </c>
      <c r="F274" s="5">
        <f t="shared" si="48"/>
        <v>-58259.97</v>
      </c>
      <c r="G274" s="5">
        <v>51117796.855700001</v>
      </c>
      <c r="H274" s="6">
        <f t="shared" si="52"/>
        <v>135345167.058</v>
      </c>
      <c r="I274" s="11"/>
      <c r="J274" s="124"/>
      <c r="K274" s="119"/>
      <c r="L274" s="12">
        <v>19</v>
      </c>
      <c r="M274" s="1" t="s">
        <v>709</v>
      </c>
      <c r="N274" s="5">
        <v>88496462.166600004</v>
      </c>
      <c r="O274" s="5">
        <f t="shared" si="50"/>
        <v>-58259.97</v>
      </c>
      <c r="P274" s="5">
        <v>63618955.815800004</v>
      </c>
      <c r="Q274" s="6">
        <f t="shared" si="53"/>
        <v>152057158.0124</v>
      </c>
    </row>
    <row r="275" spans="1:17" ht="25" customHeight="1" x14ac:dyDescent="0.25">
      <c r="A275" s="122"/>
      <c r="B275" s="119"/>
      <c r="C275" s="1">
        <v>14</v>
      </c>
      <c r="D275" s="1" t="s">
        <v>334</v>
      </c>
      <c r="E275" s="5">
        <v>82249048.284500003</v>
      </c>
      <c r="F275" s="5">
        <f t="shared" si="48"/>
        <v>-58259.97</v>
      </c>
      <c r="G275" s="5">
        <v>49427837.129000001</v>
      </c>
      <c r="H275" s="6">
        <f t="shared" si="52"/>
        <v>131618625.44350001</v>
      </c>
      <c r="I275" s="11"/>
      <c r="J275" s="124"/>
      <c r="K275" s="119"/>
      <c r="L275" s="12">
        <v>20</v>
      </c>
      <c r="M275" s="1" t="s">
        <v>710</v>
      </c>
      <c r="N275" s="5">
        <v>79907259.199599996</v>
      </c>
      <c r="O275" s="5">
        <f t="shared" si="50"/>
        <v>-58259.97</v>
      </c>
      <c r="P275" s="5">
        <v>61289456.929200001</v>
      </c>
      <c r="Q275" s="6">
        <f t="shared" si="53"/>
        <v>141138456.15880001</v>
      </c>
    </row>
    <row r="276" spans="1:17" ht="25" customHeight="1" x14ac:dyDescent="0.25">
      <c r="A276" s="122"/>
      <c r="B276" s="119"/>
      <c r="C276" s="1">
        <v>15</v>
      </c>
      <c r="D276" s="1" t="s">
        <v>335</v>
      </c>
      <c r="E276" s="5">
        <v>88213213.741500005</v>
      </c>
      <c r="F276" s="5">
        <f t="shared" si="48"/>
        <v>-58259.97</v>
      </c>
      <c r="G276" s="5">
        <v>53022034.0352</v>
      </c>
      <c r="H276" s="6">
        <f t="shared" si="52"/>
        <v>141176987.80669999</v>
      </c>
      <c r="I276" s="11"/>
      <c r="J276" s="124"/>
      <c r="K276" s="119"/>
      <c r="L276" s="12">
        <v>21</v>
      </c>
      <c r="M276" s="1" t="s">
        <v>711</v>
      </c>
      <c r="N276" s="5">
        <v>98684994.494200006</v>
      </c>
      <c r="O276" s="5">
        <f t="shared" si="50"/>
        <v>-58259.97</v>
      </c>
      <c r="P276" s="5">
        <v>74378603.917799994</v>
      </c>
      <c r="Q276" s="6">
        <f t="shared" si="53"/>
        <v>173005338.442</v>
      </c>
    </row>
    <row r="277" spans="1:17" ht="25" customHeight="1" x14ac:dyDescent="0.25">
      <c r="A277" s="122"/>
      <c r="B277" s="120"/>
      <c r="C277" s="1">
        <v>16</v>
      </c>
      <c r="D277" s="1" t="s">
        <v>336</v>
      </c>
      <c r="E277" s="5">
        <v>85750124.091399997</v>
      </c>
      <c r="F277" s="5">
        <f t="shared" si="48"/>
        <v>-58259.97</v>
      </c>
      <c r="G277" s="5">
        <v>51673359.452399999</v>
      </c>
      <c r="H277" s="6">
        <f t="shared" si="52"/>
        <v>137365223.5738</v>
      </c>
      <c r="I277" s="11"/>
      <c r="J277" s="124"/>
      <c r="K277" s="119"/>
      <c r="L277" s="12">
        <v>22</v>
      </c>
      <c r="M277" s="1" t="s">
        <v>712</v>
      </c>
      <c r="N277" s="5">
        <v>91408419.785799995</v>
      </c>
      <c r="O277" s="5">
        <f t="shared" si="50"/>
        <v>-58259.97</v>
      </c>
      <c r="P277" s="5">
        <v>68556228.867300004</v>
      </c>
      <c r="Q277" s="6">
        <f t="shared" si="53"/>
        <v>159906388.68309999</v>
      </c>
    </row>
    <row r="278" spans="1:17" ht="25" customHeight="1" x14ac:dyDescent="0.3">
      <c r="A278" s="1"/>
      <c r="B278" s="107" t="s">
        <v>871</v>
      </c>
      <c r="C278" s="108"/>
      <c r="D278" s="109"/>
      <c r="E278" s="14">
        <f>SUM(E262:E277)</f>
        <v>1420555481.1109998</v>
      </c>
      <c r="F278" s="14">
        <f t="shared" ref="F278:H278" si="54">SUM(F262:F277)</f>
        <v>-932159.51999999967</v>
      </c>
      <c r="G278" s="14">
        <f t="shared" si="54"/>
        <v>852773773.40019989</v>
      </c>
      <c r="H278" s="14">
        <f t="shared" si="54"/>
        <v>2272397094.9912</v>
      </c>
      <c r="I278" s="11"/>
      <c r="J278" s="124"/>
      <c r="K278" s="119"/>
      <c r="L278" s="12">
        <v>23</v>
      </c>
      <c r="M278" s="1" t="s">
        <v>713</v>
      </c>
      <c r="N278" s="5">
        <v>94630677.479000002</v>
      </c>
      <c r="O278" s="5">
        <f t="shared" si="50"/>
        <v>-58259.97</v>
      </c>
      <c r="P278" s="5">
        <v>74128650.147200003</v>
      </c>
      <c r="Q278" s="6">
        <f t="shared" si="53"/>
        <v>168701067.65619999</v>
      </c>
    </row>
    <row r="279" spans="1:17" ht="25" customHeight="1" x14ac:dyDescent="0.25">
      <c r="A279" s="122">
        <v>14</v>
      </c>
      <c r="B279" s="118" t="s">
        <v>57</v>
      </c>
      <c r="C279" s="1">
        <v>1</v>
      </c>
      <c r="D279" s="1" t="s">
        <v>337</v>
      </c>
      <c r="E279" s="5">
        <v>107416797.2631</v>
      </c>
      <c r="F279" s="5">
        <f t="shared" si="48"/>
        <v>-58259.97</v>
      </c>
      <c r="G279" s="5">
        <v>57532888.086999997</v>
      </c>
      <c r="H279" s="6">
        <f t="shared" si="52"/>
        <v>164891425.38010001</v>
      </c>
      <c r="I279" s="11"/>
      <c r="J279" s="124"/>
      <c r="K279" s="119"/>
      <c r="L279" s="12">
        <v>24</v>
      </c>
      <c r="M279" s="1" t="s">
        <v>714</v>
      </c>
      <c r="N279" s="5">
        <v>81010761.136700004</v>
      </c>
      <c r="O279" s="5">
        <f t="shared" si="50"/>
        <v>-58259.97</v>
      </c>
      <c r="P279" s="5">
        <v>63381296.653200001</v>
      </c>
      <c r="Q279" s="6">
        <f t="shared" si="53"/>
        <v>144333797.81990001</v>
      </c>
    </row>
    <row r="280" spans="1:17" ht="25" customHeight="1" x14ac:dyDescent="0.25">
      <c r="A280" s="122"/>
      <c r="B280" s="119"/>
      <c r="C280" s="1">
        <v>2</v>
      </c>
      <c r="D280" s="1" t="s">
        <v>338</v>
      </c>
      <c r="E280" s="5">
        <v>90506371.428100005</v>
      </c>
      <c r="F280" s="5">
        <f t="shared" si="48"/>
        <v>-58259.97</v>
      </c>
      <c r="G280" s="5">
        <v>50462281.0097</v>
      </c>
      <c r="H280" s="6">
        <f t="shared" si="52"/>
        <v>140910392.46780002</v>
      </c>
      <c r="I280" s="11"/>
      <c r="J280" s="124"/>
      <c r="K280" s="119"/>
      <c r="L280" s="12">
        <v>25</v>
      </c>
      <c r="M280" s="1" t="s">
        <v>715</v>
      </c>
      <c r="N280" s="5">
        <v>74132824.983700007</v>
      </c>
      <c r="O280" s="5">
        <f t="shared" si="50"/>
        <v>-58259.97</v>
      </c>
      <c r="P280" s="5">
        <v>59469964.725900002</v>
      </c>
      <c r="Q280" s="6">
        <f t="shared" si="53"/>
        <v>133544529.7396</v>
      </c>
    </row>
    <row r="281" spans="1:17" ht="25" customHeight="1" x14ac:dyDescent="0.25">
      <c r="A281" s="122"/>
      <c r="B281" s="119"/>
      <c r="C281" s="1">
        <v>3</v>
      </c>
      <c r="D281" s="1" t="s">
        <v>339</v>
      </c>
      <c r="E281" s="5">
        <v>122509966.4271</v>
      </c>
      <c r="F281" s="5">
        <f t="shared" si="48"/>
        <v>-58259.97</v>
      </c>
      <c r="G281" s="5">
        <v>66419584.3957</v>
      </c>
      <c r="H281" s="6">
        <f t="shared" si="52"/>
        <v>188871290.85280001</v>
      </c>
      <c r="I281" s="11"/>
      <c r="J281" s="124"/>
      <c r="K281" s="119"/>
      <c r="L281" s="12">
        <v>26</v>
      </c>
      <c r="M281" s="1" t="s">
        <v>716</v>
      </c>
      <c r="N281" s="5">
        <v>98267281.966999993</v>
      </c>
      <c r="O281" s="5">
        <f t="shared" si="50"/>
        <v>-58259.97</v>
      </c>
      <c r="P281" s="5">
        <v>74568292.154699996</v>
      </c>
      <c r="Q281" s="6">
        <f t="shared" si="53"/>
        <v>172777314.15169999</v>
      </c>
    </row>
    <row r="282" spans="1:17" ht="25" customHeight="1" x14ac:dyDescent="0.25">
      <c r="A282" s="122"/>
      <c r="B282" s="119"/>
      <c r="C282" s="1">
        <v>4</v>
      </c>
      <c r="D282" s="1" t="s">
        <v>340</v>
      </c>
      <c r="E282" s="5">
        <v>115163868.748</v>
      </c>
      <c r="F282" s="5">
        <f t="shared" si="48"/>
        <v>-58259.97</v>
      </c>
      <c r="G282" s="5">
        <v>62661276.428099997</v>
      </c>
      <c r="H282" s="6">
        <f t="shared" si="52"/>
        <v>177766885.20609999</v>
      </c>
      <c r="I282" s="11"/>
      <c r="J282" s="124"/>
      <c r="K282" s="119"/>
      <c r="L282" s="12">
        <v>27</v>
      </c>
      <c r="M282" s="1" t="s">
        <v>717</v>
      </c>
      <c r="N282" s="5">
        <v>107064950.2483</v>
      </c>
      <c r="O282" s="5">
        <f t="shared" si="50"/>
        <v>-58259.97</v>
      </c>
      <c r="P282" s="5">
        <v>81410900.118499994</v>
      </c>
      <c r="Q282" s="6">
        <f t="shared" si="53"/>
        <v>188417590.39679998</v>
      </c>
    </row>
    <row r="283" spans="1:17" ht="25" customHeight="1" x14ac:dyDescent="0.25">
      <c r="A283" s="122"/>
      <c r="B283" s="119"/>
      <c r="C283" s="1">
        <v>5</v>
      </c>
      <c r="D283" s="1" t="s">
        <v>341</v>
      </c>
      <c r="E283" s="5">
        <v>111350198.4972</v>
      </c>
      <c r="F283" s="5">
        <f t="shared" si="48"/>
        <v>-58259.97</v>
      </c>
      <c r="G283" s="5">
        <v>57597544.552000001</v>
      </c>
      <c r="H283" s="6">
        <f t="shared" si="52"/>
        <v>168889483.0792</v>
      </c>
      <c r="I283" s="11"/>
      <c r="J283" s="124"/>
      <c r="K283" s="119"/>
      <c r="L283" s="12">
        <v>28</v>
      </c>
      <c r="M283" s="1" t="s">
        <v>718</v>
      </c>
      <c r="N283" s="5">
        <v>82001573.049799994</v>
      </c>
      <c r="O283" s="5">
        <f t="shared" si="50"/>
        <v>-58259.97</v>
      </c>
      <c r="P283" s="5">
        <v>63779334.585600004</v>
      </c>
      <c r="Q283" s="6">
        <f t="shared" si="53"/>
        <v>145722647.6654</v>
      </c>
    </row>
    <row r="284" spans="1:17" ht="25" customHeight="1" x14ac:dyDescent="0.25">
      <c r="A284" s="122"/>
      <c r="B284" s="119"/>
      <c r="C284" s="1">
        <v>6</v>
      </c>
      <c r="D284" s="1" t="s">
        <v>342</v>
      </c>
      <c r="E284" s="5">
        <v>107059683.87620001</v>
      </c>
      <c r="F284" s="5">
        <f t="shared" si="48"/>
        <v>-58259.97</v>
      </c>
      <c r="G284" s="5">
        <v>54413570.412900001</v>
      </c>
      <c r="H284" s="6">
        <f t="shared" si="52"/>
        <v>161414994.31910002</v>
      </c>
      <c r="I284" s="11"/>
      <c r="J284" s="124"/>
      <c r="K284" s="119"/>
      <c r="L284" s="12">
        <v>29</v>
      </c>
      <c r="M284" s="1" t="s">
        <v>719</v>
      </c>
      <c r="N284" s="5">
        <v>98616394.803100005</v>
      </c>
      <c r="O284" s="5">
        <f t="shared" si="50"/>
        <v>-58259.97</v>
      </c>
      <c r="P284" s="5">
        <v>68849433.312199995</v>
      </c>
      <c r="Q284" s="6">
        <f t="shared" si="53"/>
        <v>167407568.1453</v>
      </c>
    </row>
    <row r="285" spans="1:17" ht="25" customHeight="1" x14ac:dyDescent="0.25">
      <c r="A285" s="122"/>
      <c r="B285" s="119"/>
      <c r="C285" s="1">
        <v>7</v>
      </c>
      <c r="D285" s="1" t="s">
        <v>343</v>
      </c>
      <c r="E285" s="5">
        <v>108096654.9066</v>
      </c>
      <c r="F285" s="5">
        <f t="shared" si="48"/>
        <v>-58259.97</v>
      </c>
      <c r="G285" s="5">
        <v>58752908.3794</v>
      </c>
      <c r="H285" s="6">
        <f t="shared" si="52"/>
        <v>166791303.31599998</v>
      </c>
      <c r="I285" s="11"/>
      <c r="J285" s="124"/>
      <c r="K285" s="119"/>
      <c r="L285" s="12">
        <v>30</v>
      </c>
      <c r="M285" s="1" t="s">
        <v>73</v>
      </c>
      <c r="N285" s="5">
        <v>83265141.945800006</v>
      </c>
      <c r="O285" s="5">
        <f t="shared" si="50"/>
        <v>-58259.97</v>
      </c>
      <c r="P285" s="5">
        <v>65909485.1862</v>
      </c>
      <c r="Q285" s="6">
        <f t="shared" si="53"/>
        <v>149116367.162</v>
      </c>
    </row>
    <row r="286" spans="1:17" ht="25" customHeight="1" x14ac:dyDescent="0.25">
      <c r="A286" s="122"/>
      <c r="B286" s="119"/>
      <c r="C286" s="1">
        <v>8</v>
      </c>
      <c r="D286" s="1" t="s">
        <v>344</v>
      </c>
      <c r="E286" s="5">
        <v>116994877.2851</v>
      </c>
      <c r="F286" s="5">
        <f t="shared" si="48"/>
        <v>-58259.97</v>
      </c>
      <c r="G286" s="5">
        <v>64261661.153999999</v>
      </c>
      <c r="H286" s="6">
        <f t="shared" si="52"/>
        <v>181198278.4691</v>
      </c>
      <c r="I286" s="11"/>
      <c r="J286" s="124"/>
      <c r="K286" s="119"/>
      <c r="L286" s="12">
        <v>31</v>
      </c>
      <c r="M286" s="1" t="s">
        <v>720</v>
      </c>
      <c r="N286" s="5">
        <v>83628631.491600007</v>
      </c>
      <c r="O286" s="5">
        <f t="shared" si="50"/>
        <v>-58259.97</v>
      </c>
      <c r="P286" s="5">
        <v>67269576.190699995</v>
      </c>
      <c r="Q286" s="6">
        <f t="shared" si="53"/>
        <v>150839947.7123</v>
      </c>
    </row>
    <row r="287" spans="1:17" ht="25" customHeight="1" x14ac:dyDescent="0.25">
      <c r="A287" s="122"/>
      <c r="B287" s="119"/>
      <c r="C287" s="1">
        <v>9</v>
      </c>
      <c r="D287" s="1" t="s">
        <v>345</v>
      </c>
      <c r="E287" s="5">
        <v>106456721.13259999</v>
      </c>
      <c r="F287" s="5">
        <f t="shared" si="48"/>
        <v>-58259.97</v>
      </c>
      <c r="G287" s="5">
        <v>51955746.555699997</v>
      </c>
      <c r="H287" s="6">
        <f t="shared" si="52"/>
        <v>158354207.71829998</v>
      </c>
      <c r="I287" s="11"/>
      <c r="J287" s="124"/>
      <c r="K287" s="119"/>
      <c r="L287" s="12">
        <v>32</v>
      </c>
      <c r="M287" s="1" t="s">
        <v>721</v>
      </c>
      <c r="N287" s="5">
        <v>83222536.502299994</v>
      </c>
      <c r="O287" s="5">
        <f t="shared" si="50"/>
        <v>-58259.97</v>
      </c>
      <c r="P287" s="5">
        <v>64414043.721000001</v>
      </c>
      <c r="Q287" s="6">
        <f t="shared" si="53"/>
        <v>147578320.25330001</v>
      </c>
    </row>
    <row r="288" spans="1:17" ht="25" customHeight="1" x14ac:dyDescent="0.25">
      <c r="A288" s="122"/>
      <c r="B288" s="119"/>
      <c r="C288" s="1">
        <v>10</v>
      </c>
      <c r="D288" s="1" t="s">
        <v>346</v>
      </c>
      <c r="E288" s="5">
        <v>99554866.732600003</v>
      </c>
      <c r="F288" s="5">
        <f t="shared" si="48"/>
        <v>-58259.97</v>
      </c>
      <c r="G288" s="5">
        <v>52075070.116800003</v>
      </c>
      <c r="H288" s="6">
        <f t="shared" si="52"/>
        <v>151571676.87940001</v>
      </c>
      <c r="I288" s="11"/>
      <c r="J288" s="125"/>
      <c r="K288" s="120"/>
      <c r="L288" s="12">
        <v>33</v>
      </c>
      <c r="M288" s="1" t="s">
        <v>722</v>
      </c>
      <c r="N288" s="5">
        <v>95929757.6972</v>
      </c>
      <c r="O288" s="5">
        <f>-58259.97</f>
        <v>-58259.97</v>
      </c>
      <c r="P288" s="5">
        <v>67909993.536899999</v>
      </c>
      <c r="Q288" s="6">
        <f t="shared" si="53"/>
        <v>163781491.26410002</v>
      </c>
    </row>
    <row r="289" spans="1:17" ht="25" customHeight="1" x14ac:dyDescent="0.3">
      <c r="A289" s="122"/>
      <c r="B289" s="119"/>
      <c r="C289" s="1">
        <v>11</v>
      </c>
      <c r="D289" s="1" t="s">
        <v>347</v>
      </c>
      <c r="E289" s="5">
        <v>104227253.414</v>
      </c>
      <c r="F289" s="5">
        <f t="shared" si="48"/>
        <v>-58259.97</v>
      </c>
      <c r="G289" s="5">
        <v>52114478.726199999</v>
      </c>
      <c r="H289" s="6">
        <f t="shared" si="52"/>
        <v>156283472.17019999</v>
      </c>
      <c r="I289" s="11"/>
      <c r="J289" s="18"/>
      <c r="K289" s="107" t="s">
        <v>888</v>
      </c>
      <c r="L289" s="108"/>
      <c r="M289" s="109"/>
      <c r="N289" s="14">
        <f>SUM(N256:N288)</f>
        <v>3095570233.8712997</v>
      </c>
      <c r="O289" s="14">
        <f t="shared" ref="O289:Q289" si="55">SUM(O256:O288)</f>
        <v>-1922579.0099999993</v>
      </c>
      <c r="P289" s="14">
        <f t="shared" si="55"/>
        <v>2340185690.0594997</v>
      </c>
      <c r="Q289" s="14">
        <f t="shared" si="55"/>
        <v>5433833344.9207993</v>
      </c>
    </row>
    <row r="290" spans="1:17" ht="25" customHeight="1" x14ac:dyDescent="0.25">
      <c r="A290" s="122"/>
      <c r="B290" s="119"/>
      <c r="C290" s="1">
        <v>12</v>
      </c>
      <c r="D290" s="1" t="s">
        <v>348</v>
      </c>
      <c r="E290" s="5">
        <v>101197356.4032</v>
      </c>
      <c r="F290" s="5">
        <f t="shared" si="48"/>
        <v>-58259.97</v>
      </c>
      <c r="G290" s="5">
        <v>51886260.066200003</v>
      </c>
      <c r="H290" s="6">
        <f t="shared" si="52"/>
        <v>153025356.49940002</v>
      </c>
      <c r="I290" s="11"/>
      <c r="J290" s="123">
        <v>31</v>
      </c>
      <c r="K290" s="118" t="s">
        <v>74</v>
      </c>
      <c r="L290" s="12">
        <v>1</v>
      </c>
      <c r="M290" s="1" t="s">
        <v>723</v>
      </c>
      <c r="N290" s="5">
        <v>113157469.94</v>
      </c>
      <c r="O290" s="5">
        <f t="shared" ref="O290:O306" si="56">-58259.97</f>
        <v>-58259.97</v>
      </c>
      <c r="P290" s="5">
        <v>56015539.4221</v>
      </c>
      <c r="Q290" s="6">
        <f t="shared" si="53"/>
        <v>169114749.39210001</v>
      </c>
    </row>
    <row r="291" spans="1:17" ht="25" customHeight="1" x14ac:dyDescent="0.25">
      <c r="A291" s="122"/>
      <c r="B291" s="119"/>
      <c r="C291" s="1">
        <v>13</v>
      </c>
      <c r="D291" s="1" t="s">
        <v>349</v>
      </c>
      <c r="E291" s="5">
        <v>131063814.9588</v>
      </c>
      <c r="F291" s="5">
        <f t="shared" si="48"/>
        <v>-58259.97</v>
      </c>
      <c r="G291" s="5">
        <v>69772499.620900005</v>
      </c>
      <c r="H291" s="6">
        <f t="shared" si="52"/>
        <v>200778054.60970002</v>
      </c>
      <c r="I291" s="11"/>
      <c r="J291" s="124"/>
      <c r="K291" s="119"/>
      <c r="L291" s="12">
        <v>2</v>
      </c>
      <c r="M291" s="1" t="s">
        <v>541</v>
      </c>
      <c r="N291" s="5">
        <v>114148026.70630001</v>
      </c>
      <c r="O291" s="5">
        <f t="shared" si="56"/>
        <v>-58259.97</v>
      </c>
      <c r="P291" s="5">
        <v>57288031.344899997</v>
      </c>
      <c r="Q291" s="6">
        <f t="shared" si="53"/>
        <v>171377798.0812</v>
      </c>
    </row>
    <row r="292" spans="1:17" ht="25" customHeight="1" x14ac:dyDescent="0.25">
      <c r="A292" s="122"/>
      <c r="B292" s="119"/>
      <c r="C292" s="1">
        <v>14</v>
      </c>
      <c r="D292" s="1" t="s">
        <v>350</v>
      </c>
      <c r="E292" s="5">
        <v>89928212.493200004</v>
      </c>
      <c r="F292" s="5">
        <f t="shared" si="48"/>
        <v>-58259.97</v>
      </c>
      <c r="G292" s="5">
        <v>49678938.846000001</v>
      </c>
      <c r="H292" s="6">
        <f t="shared" si="52"/>
        <v>139548891.36919999</v>
      </c>
      <c r="I292" s="11"/>
      <c r="J292" s="124"/>
      <c r="K292" s="119"/>
      <c r="L292" s="12">
        <v>3</v>
      </c>
      <c r="M292" s="1" t="s">
        <v>724</v>
      </c>
      <c r="N292" s="5">
        <v>113650614.2943</v>
      </c>
      <c r="O292" s="5">
        <f t="shared" si="56"/>
        <v>-58259.97</v>
      </c>
      <c r="P292" s="5">
        <v>56365386.882200003</v>
      </c>
      <c r="Q292" s="6">
        <f t="shared" si="53"/>
        <v>169957741.20649999</v>
      </c>
    </row>
    <row r="293" spans="1:17" ht="25" customHeight="1" x14ac:dyDescent="0.25">
      <c r="A293" s="122"/>
      <c r="B293" s="119"/>
      <c r="C293" s="1">
        <v>15</v>
      </c>
      <c r="D293" s="1" t="s">
        <v>351</v>
      </c>
      <c r="E293" s="5">
        <v>99535988.209700003</v>
      </c>
      <c r="F293" s="5">
        <f t="shared" si="48"/>
        <v>-58259.97</v>
      </c>
      <c r="G293" s="5">
        <v>55373867.112400003</v>
      </c>
      <c r="H293" s="6">
        <f t="shared" si="52"/>
        <v>154851595.35210001</v>
      </c>
      <c r="I293" s="11"/>
      <c r="J293" s="124"/>
      <c r="K293" s="119"/>
      <c r="L293" s="12">
        <v>4</v>
      </c>
      <c r="M293" s="1" t="s">
        <v>725</v>
      </c>
      <c r="N293" s="5">
        <v>86282695.893700004</v>
      </c>
      <c r="O293" s="5">
        <f t="shared" si="56"/>
        <v>-58259.97</v>
      </c>
      <c r="P293" s="5">
        <v>46172717.798699997</v>
      </c>
      <c r="Q293" s="6">
        <f t="shared" si="53"/>
        <v>132397153.72240001</v>
      </c>
    </row>
    <row r="294" spans="1:17" ht="25" customHeight="1" x14ac:dyDescent="0.25">
      <c r="A294" s="122"/>
      <c r="B294" s="119"/>
      <c r="C294" s="1">
        <v>16</v>
      </c>
      <c r="D294" s="1" t="s">
        <v>352</v>
      </c>
      <c r="E294" s="5">
        <v>113021787.4307</v>
      </c>
      <c r="F294" s="5">
        <f t="shared" si="48"/>
        <v>-58259.97</v>
      </c>
      <c r="G294" s="5">
        <v>61470236.282899998</v>
      </c>
      <c r="H294" s="6">
        <f t="shared" si="52"/>
        <v>174433763.74360001</v>
      </c>
      <c r="I294" s="11"/>
      <c r="J294" s="124"/>
      <c r="K294" s="119"/>
      <c r="L294" s="12">
        <v>5</v>
      </c>
      <c r="M294" s="1" t="s">
        <v>726</v>
      </c>
      <c r="N294" s="5">
        <v>150120115.2545</v>
      </c>
      <c r="O294" s="5">
        <f t="shared" si="56"/>
        <v>-58259.97</v>
      </c>
      <c r="P294" s="5">
        <v>83901576.398200005</v>
      </c>
      <c r="Q294" s="6">
        <f t="shared" si="53"/>
        <v>233963431.68270001</v>
      </c>
    </row>
    <row r="295" spans="1:17" ht="25" customHeight="1" x14ac:dyDescent="0.25">
      <c r="A295" s="122"/>
      <c r="B295" s="120"/>
      <c r="C295" s="1">
        <v>17</v>
      </c>
      <c r="D295" s="1" t="s">
        <v>353</v>
      </c>
      <c r="E295" s="5">
        <v>93597660.3301</v>
      </c>
      <c r="F295" s="5">
        <f t="shared" si="48"/>
        <v>-58259.97</v>
      </c>
      <c r="G295" s="5">
        <v>49447646.534000002</v>
      </c>
      <c r="H295" s="6">
        <f t="shared" si="52"/>
        <v>142987046.89410001</v>
      </c>
      <c r="I295" s="11"/>
      <c r="J295" s="124"/>
      <c r="K295" s="119"/>
      <c r="L295" s="12">
        <v>6</v>
      </c>
      <c r="M295" s="1" t="s">
        <v>727</v>
      </c>
      <c r="N295" s="5">
        <v>129815705.4525</v>
      </c>
      <c r="O295" s="5">
        <f t="shared" si="56"/>
        <v>-58259.97</v>
      </c>
      <c r="P295" s="5">
        <v>70445127.997099996</v>
      </c>
      <c r="Q295" s="6">
        <f t="shared" si="53"/>
        <v>200202573.47960001</v>
      </c>
    </row>
    <row r="296" spans="1:17" ht="25" customHeight="1" x14ac:dyDescent="0.3">
      <c r="A296" s="1"/>
      <c r="B296" s="107" t="s">
        <v>872</v>
      </c>
      <c r="C296" s="108"/>
      <c r="D296" s="109"/>
      <c r="E296" s="14">
        <f>SUM(E279:E295)</f>
        <v>1817682079.5363002</v>
      </c>
      <c r="F296" s="14">
        <f t="shared" ref="F296:H296" si="57">SUM(F279:F295)</f>
        <v>-990419.48999999964</v>
      </c>
      <c r="G296" s="14">
        <f t="shared" si="57"/>
        <v>965876458.27989995</v>
      </c>
      <c r="H296" s="14">
        <f t="shared" si="57"/>
        <v>2782568118.3262</v>
      </c>
      <c r="I296" s="11"/>
      <c r="J296" s="124"/>
      <c r="K296" s="119"/>
      <c r="L296" s="12">
        <v>7</v>
      </c>
      <c r="M296" s="1" t="s">
        <v>728</v>
      </c>
      <c r="N296" s="5">
        <v>113957873.2507</v>
      </c>
      <c r="O296" s="5">
        <f t="shared" si="56"/>
        <v>-58259.97</v>
      </c>
      <c r="P296" s="5">
        <v>54987073.512400001</v>
      </c>
      <c r="Q296" s="6">
        <f t="shared" si="53"/>
        <v>168886686.7931</v>
      </c>
    </row>
    <row r="297" spans="1:17" ht="25" customHeight="1" x14ac:dyDescent="0.25">
      <c r="A297" s="122">
        <v>15</v>
      </c>
      <c r="B297" s="118" t="s">
        <v>58</v>
      </c>
      <c r="C297" s="1">
        <v>1</v>
      </c>
      <c r="D297" s="1" t="s">
        <v>354</v>
      </c>
      <c r="E297" s="5">
        <v>149336715.31709999</v>
      </c>
      <c r="F297" s="5">
        <f t="shared" si="48"/>
        <v>-58259.97</v>
      </c>
      <c r="G297" s="5">
        <v>71218822.684900001</v>
      </c>
      <c r="H297" s="6">
        <f t="shared" si="52"/>
        <v>220497278.03200001</v>
      </c>
      <c r="I297" s="11"/>
      <c r="J297" s="124"/>
      <c r="K297" s="119"/>
      <c r="L297" s="12">
        <v>8</v>
      </c>
      <c r="M297" s="1" t="s">
        <v>729</v>
      </c>
      <c r="N297" s="5">
        <v>100643184.95469999</v>
      </c>
      <c r="O297" s="5">
        <f t="shared" si="56"/>
        <v>-58259.97</v>
      </c>
      <c r="P297" s="5">
        <v>50105016.423500001</v>
      </c>
      <c r="Q297" s="6">
        <f t="shared" si="53"/>
        <v>150689941.4082</v>
      </c>
    </row>
    <row r="298" spans="1:17" ht="25" customHeight="1" x14ac:dyDescent="0.25">
      <c r="A298" s="122"/>
      <c r="B298" s="119"/>
      <c r="C298" s="1">
        <v>2</v>
      </c>
      <c r="D298" s="1" t="s">
        <v>355</v>
      </c>
      <c r="E298" s="5">
        <v>108453175.3072</v>
      </c>
      <c r="F298" s="5">
        <f t="shared" si="48"/>
        <v>-58259.97</v>
      </c>
      <c r="G298" s="5">
        <v>57463790.947899997</v>
      </c>
      <c r="H298" s="6">
        <f t="shared" si="52"/>
        <v>165858706.28509998</v>
      </c>
      <c r="I298" s="11"/>
      <c r="J298" s="124"/>
      <c r="K298" s="119"/>
      <c r="L298" s="12">
        <v>9</v>
      </c>
      <c r="M298" s="1" t="s">
        <v>730</v>
      </c>
      <c r="N298" s="5">
        <v>103227271.5301</v>
      </c>
      <c r="O298" s="5">
        <f t="shared" si="56"/>
        <v>-58259.97</v>
      </c>
      <c r="P298" s="5">
        <v>52214749.193000004</v>
      </c>
      <c r="Q298" s="6">
        <f t="shared" si="53"/>
        <v>155383760.75310001</v>
      </c>
    </row>
    <row r="299" spans="1:17" ht="25" customHeight="1" x14ac:dyDescent="0.25">
      <c r="A299" s="122"/>
      <c r="B299" s="119"/>
      <c r="C299" s="1">
        <v>3</v>
      </c>
      <c r="D299" s="1" t="s">
        <v>356</v>
      </c>
      <c r="E299" s="5">
        <v>109155738.1435</v>
      </c>
      <c r="F299" s="5">
        <f t="shared" si="48"/>
        <v>-58259.97</v>
      </c>
      <c r="G299" s="5">
        <v>56321599.914700001</v>
      </c>
      <c r="H299" s="6">
        <f t="shared" si="52"/>
        <v>165419078.0882</v>
      </c>
      <c r="I299" s="11"/>
      <c r="J299" s="124"/>
      <c r="K299" s="119"/>
      <c r="L299" s="12">
        <v>10</v>
      </c>
      <c r="M299" s="1" t="s">
        <v>731</v>
      </c>
      <c r="N299" s="5">
        <v>97926027.059799999</v>
      </c>
      <c r="O299" s="5">
        <f t="shared" si="56"/>
        <v>-58259.97</v>
      </c>
      <c r="P299" s="5">
        <v>48445354.123599999</v>
      </c>
      <c r="Q299" s="6">
        <f t="shared" si="53"/>
        <v>146313121.21340001</v>
      </c>
    </row>
    <row r="300" spans="1:17" ht="25" customHeight="1" x14ac:dyDescent="0.25">
      <c r="A300" s="122"/>
      <c r="B300" s="119"/>
      <c r="C300" s="1">
        <v>4</v>
      </c>
      <c r="D300" s="1" t="s">
        <v>357</v>
      </c>
      <c r="E300" s="5">
        <v>118939906.01010001</v>
      </c>
      <c r="F300" s="5">
        <f t="shared" si="48"/>
        <v>-58259.97</v>
      </c>
      <c r="G300" s="5">
        <v>56875515.912100002</v>
      </c>
      <c r="H300" s="6">
        <f t="shared" si="52"/>
        <v>175757161.9522</v>
      </c>
      <c r="I300" s="11"/>
      <c r="J300" s="124"/>
      <c r="K300" s="119"/>
      <c r="L300" s="12">
        <v>11</v>
      </c>
      <c r="M300" s="1" t="s">
        <v>732</v>
      </c>
      <c r="N300" s="5">
        <v>135297506.6408</v>
      </c>
      <c r="O300" s="5">
        <f t="shared" si="56"/>
        <v>-58259.97</v>
      </c>
      <c r="P300" s="5">
        <v>69151449.830200002</v>
      </c>
      <c r="Q300" s="6">
        <f t="shared" si="53"/>
        <v>204390696.50099999</v>
      </c>
    </row>
    <row r="301" spans="1:17" ht="25" customHeight="1" x14ac:dyDescent="0.25">
      <c r="A301" s="122"/>
      <c r="B301" s="119"/>
      <c r="C301" s="1">
        <v>5</v>
      </c>
      <c r="D301" s="1" t="s">
        <v>358</v>
      </c>
      <c r="E301" s="5">
        <v>115685336.46080001</v>
      </c>
      <c r="F301" s="5">
        <f t="shared" si="48"/>
        <v>-58259.97</v>
      </c>
      <c r="G301" s="5">
        <v>60047634.536499999</v>
      </c>
      <c r="H301" s="6">
        <f t="shared" si="52"/>
        <v>175674711.0273</v>
      </c>
      <c r="I301" s="11"/>
      <c r="J301" s="124"/>
      <c r="K301" s="119"/>
      <c r="L301" s="12">
        <v>12</v>
      </c>
      <c r="M301" s="1" t="s">
        <v>733</v>
      </c>
      <c r="N301" s="5">
        <v>91089362.315400004</v>
      </c>
      <c r="O301" s="5">
        <f t="shared" si="56"/>
        <v>-58259.97</v>
      </c>
      <c r="P301" s="5">
        <v>47469030.524400003</v>
      </c>
      <c r="Q301" s="6">
        <f t="shared" si="53"/>
        <v>138500132.8698</v>
      </c>
    </row>
    <row r="302" spans="1:17" ht="25" customHeight="1" x14ac:dyDescent="0.25">
      <c r="A302" s="122"/>
      <c r="B302" s="119"/>
      <c r="C302" s="1">
        <v>6</v>
      </c>
      <c r="D302" s="1" t="s">
        <v>58</v>
      </c>
      <c r="E302" s="5">
        <v>125966636.0096</v>
      </c>
      <c r="F302" s="5">
        <f t="shared" si="48"/>
        <v>-58259.97</v>
      </c>
      <c r="G302" s="5">
        <v>63550829.389200002</v>
      </c>
      <c r="H302" s="6">
        <f t="shared" si="52"/>
        <v>189459205.42879999</v>
      </c>
      <c r="I302" s="11"/>
      <c r="J302" s="124"/>
      <c r="K302" s="119"/>
      <c r="L302" s="12">
        <v>13</v>
      </c>
      <c r="M302" s="1" t="s">
        <v>734</v>
      </c>
      <c r="N302" s="5">
        <v>121606061.30760001</v>
      </c>
      <c r="O302" s="5">
        <f t="shared" si="56"/>
        <v>-58259.97</v>
      </c>
      <c r="P302" s="5">
        <v>57817797.219599999</v>
      </c>
      <c r="Q302" s="6">
        <f t="shared" si="53"/>
        <v>179365598.55720001</v>
      </c>
    </row>
    <row r="303" spans="1:17" ht="25" customHeight="1" x14ac:dyDescent="0.25">
      <c r="A303" s="122"/>
      <c r="B303" s="119"/>
      <c r="C303" s="1">
        <v>7</v>
      </c>
      <c r="D303" s="1" t="s">
        <v>359</v>
      </c>
      <c r="E303" s="5">
        <v>98769482.860599995</v>
      </c>
      <c r="F303" s="5">
        <f t="shared" si="48"/>
        <v>-58259.97</v>
      </c>
      <c r="G303" s="5">
        <v>50576175.937100001</v>
      </c>
      <c r="H303" s="6">
        <f t="shared" si="52"/>
        <v>149287398.82769999</v>
      </c>
      <c r="I303" s="11"/>
      <c r="J303" s="124"/>
      <c r="K303" s="119"/>
      <c r="L303" s="12">
        <v>14</v>
      </c>
      <c r="M303" s="1" t="s">
        <v>735</v>
      </c>
      <c r="N303" s="5">
        <v>121430178.7282</v>
      </c>
      <c r="O303" s="5">
        <f t="shared" si="56"/>
        <v>-58259.97</v>
      </c>
      <c r="P303" s="5">
        <v>58393448.327500001</v>
      </c>
      <c r="Q303" s="6">
        <f t="shared" si="53"/>
        <v>179765367.08570001</v>
      </c>
    </row>
    <row r="304" spans="1:17" ht="25" customHeight="1" x14ac:dyDescent="0.25">
      <c r="A304" s="122"/>
      <c r="B304" s="119"/>
      <c r="C304" s="1">
        <v>8</v>
      </c>
      <c r="D304" s="1" t="s">
        <v>360</v>
      </c>
      <c r="E304" s="5">
        <v>105948463.8523</v>
      </c>
      <c r="F304" s="5">
        <f t="shared" si="48"/>
        <v>-58259.97</v>
      </c>
      <c r="G304" s="5">
        <v>55570092.003799997</v>
      </c>
      <c r="H304" s="6">
        <f t="shared" si="52"/>
        <v>161460295.88609999</v>
      </c>
      <c r="I304" s="11"/>
      <c r="J304" s="124"/>
      <c r="K304" s="119"/>
      <c r="L304" s="12">
        <v>15</v>
      </c>
      <c r="M304" s="1" t="s">
        <v>736</v>
      </c>
      <c r="N304" s="5">
        <v>95963388.593500003</v>
      </c>
      <c r="O304" s="5">
        <f t="shared" si="56"/>
        <v>-58259.97</v>
      </c>
      <c r="P304" s="5">
        <v>51217349.123099998</v>
      </c>
      <c r="Q304" s="6">
        <f t="shared" si="53"/>
        <v>147122477.7466</v>
      </c>
    </row>
    <row r="305" spans="1:17" ht="25" customHeight="1" x14ac:dyDescent="0.25">
      <c r="A305" s="122"/>
      <c r="B305" s="119"/>
      <c r="C305" s="1">
        <v>9</v>
      </c>
      <c r="D305" s="1" t="s">
        <v>361</v>
      </c>
      <c r="E305" s="5">
        <v>96591363.490400001</v>
      </c>
      <c r="F305" s="5">
        <f t="shared" si="48"/>
        <v>-58259.97</v>
      </c>
      <c r="G305" s="5">
        <v>49300610.362300001</v>
      </c>
      <c r="H305" s="6">
        <f t="shared" si="52"/>
        <v>145833713.8827</v>
      </c>
      <c r="I305" s="11"/>
      <c r="J305" s="124"/>
      <c r="K305" s="119"/>
      <c r="L305" s="12">
        <v>16</v>
      </c>
      <c r="M305" s="1" t="s">
        <v>737</v>
      </c>
      <c r="N305" s="5">
        <v>122274786.6605</v>
      </c>
      <c r="O305" s="5">
        <f t="shared" si="56"/>
        <v>-58259.97</v>
      </c>
      <c r="P305" s="5">
        <v>59610614.514600001</v>
      </c>
      <c r="Q305" s="6">
        <f t="shared" si="53"/>
        <v>181827141.2051</v>
      </c>
    </row>
    <row r="306" spans="1:17" ht="25" customHeight="1" x14ac:dyDescent="0.25">
      <c r="A306" s="122"/>
      <c r="B306" s="119"/>
      <c r="C306" s="1">
        <v>10</v>
      </c>
      <c r="D306" s="1" t="s">
        <v>362</v>
      </c>
      <c r="E306" s="5">
        <v>91604680.4102</v>
      </c>
      <c r="F306" s="5">
        <f t="shared" si="48"/>
        <v>-58259.97</v>
      </c>
      <c r="G306" s="5">
        <v>50764437.121399999</v>
      </c>
      <c r="H306" s="6">
        <f t="shared" si="52"/>
        <v>142310857.5616</v>
      </c>
      <c r="I306" s="11"/>
      <c r="J306" s="125"/>
      <c r="K306" s="120"/>
      <c r="L306" s="12">
        <v>17</v>
      </c>
      <c r="M306" s="1" t="s">
        <v>738</v>
      </c>
      <c r="N306" s="5">
        <v>129917505.1411</v>
      </c>
      <c r="O306" s="5">
        <f t="shared" si="56"/>
        <v>-58259.97</v>
      </c>
      <c r="P306" s="5">
        <v>54527782.086900003</v>
      </c>
      <c r="Q306" s="6">
        <f t="shared" si="53"/>
        <v>184387027.25800002</v>
      </c>
    </row>
    <row r="307" spans="1:17" ht="25" customHeight="1" x14ac:dyDescent="0.3">
      <c r="A307" s="122"/>
      <c r="B307" s="120"/>
      <c r="C307" s="1">
        <v>11</v>
      </c>
      <c r="D307" s="1" t="s">
        <v>363</v>
      </c>
      <c r="E307" s="5">
        <v>125025532.55410001</v>
      </c>
      <c r="F307" s="5">
        <f t="shared" si="48"/>
        <v>-58259.97</v>
      </c>
      <c r="G307" s="5">
        <v>62151000.455499999</v>
      </c>
      <c r="H307" s="6">
        <f t="shared" si="52"/>
        <v>187118273.03960001</v>
      </c>
      <c r="I307" s="11"/>
      <c r="J307" s="18"/>
      <c r="K307" s="107" t="s">
        <v>889</v>
      </c>
      <c r="L307" s="108"/>
      <c r="M307" s="109"/>
      <c r="N307" s="14">
        <f>SUM(N290:N306)</f>
        <v>1940507773.7236998</v>
      </c>
      <c r="O307" s="14">
        <f t="shared" ref="O307:Q307" si="58">SUM(O290:O306)</f>
        <v>-990419.48999999964</v>
      </c>
      <c r="P307" s="14">
        <f t="shared" si="58"/>
        <v>974128044.722</v>
      </c>
      <c r="Q307" s="14">
        <f t="shared" si="58"/>
        <v>2913645398.9557004</v>
      </c>
    </row>
    <row r="308" spans="1:17" ht="25" customHeight="1" x14ac:dyDescent="0.3">
      <c r="A308" s="1"/>
      <c r="B308" s="107" t="s">
        <v>873</v>
      </c>
      <c r="C308" s="108"/>
      <c r="D308" s="109"/>
      <c r="E308" s="14">
        <f>SUM(E297:E307)</f>
        <v>1245477030.4159002</v>
      </c>
      <c r="F308" s="14">
        <f t="shared" ref="F308:H308" si="59">SUM(F297:F307)</f>
        <v>-640859.66999999981</v>
      </c>
      <c r="G308" s="14">
        <f t="shared" si="59"/>
        <v>633840509.26540005</v>
      </c>
      <c r="H308" s="14">
        <f t="shared" si="59"/>
        <v>1878676680.0113001</v>
      </c>
      <c r="I308" s="11"/>
      <c r="J308" s="123">
        <v>32</v>
      </c>
      <c r="K308" s="118" t="s">
        <v>75</v>
      </c>
      <c r="L308" s="12">
        <v>1</v>
      </c>
      <c r="M308" s="1" t="s">
        <v>739</v>
      </c>
      <c r="N308" s="5">
        <v>86441465.994200006</v>
      </c>
      <c r="O308" s="5">
        <f t="shared" ref="O308:O330" si="60">-58259.97</f>
        <v>-58259.97</v>
      </c>
      <c r="P308" s="5">
        <v>69406311.686399996</v>
      </c>
      <c r="Q308" s="6">
        <f t="shared" si="53"/>
        <v>155789517.71060002</v>
      </c>
    </row>
    <row r="309" spans="1:17" ht="25" customHeight="1" x14ac:dyDescent="0.25">
      <c r="A309" s="122">
        <v>16</v>
      </c>
      <c r="B309" s="118" t="s">
        <v>59</v>
      </c>
      <c r="C309" s="1">
        <v>1</v>
      </c>
      <c r="D309" s="1" t="s">
        <v>364</v>
      </c>
      <c r="E309" s="5">
        <v>97731980.594300002</v>
      </c>
      <c r="F309" s="5">
        <f t="shared" si="48"/>
        <v>-58259.97</v>
      </c>
      <c r="G309" s="5">
        <v>54853356.430200003</v>
      </c>
      <c r="H309" s="6">
        <f t="shared" si="52"/>
        <v>152527077.05450001</v>
      </c>
      <c r="I309" s="11"/>
      <c r="J309" s="124"/>
      <c r="K309" s="119"/>
      <c r="L309" s="12">
        <v>2</v>
      </c>
      <c r="M309" s="1" t="s">
        <v>740</v>
      </c>
      <c r="N309" s="5">
        <v>108001898.4967</v>
      </c>
      <c r="O309" s="5">
        <f t="shared" si="60"/>
        <v>-58259.97</v>
      </c>
      <c r="P309" s="5">
        <v>78482147.365600005</v>
      </c>
      <c r="Q309" s="6">
        <f t="shared" si="53"/>
        <v>186425785.89230001</v>
      </c>
    </row>
    <row r="310" spans="1:17" ht="25" customHeight="1" x14ac:dyDescent="0.25">
      <c r="A310" s="122"/>
      <c r="B310" s="119"/>
      <c r="C310" s="1">
        <v>2</v>
      </c>
      <c r="D310" s="1" t="s">
        <v>365</v>
      </c>
      <c r="E310" s="5">
        <v>91970720.055700004</v>
      </c>
      <c r="F310" s="5">
        <f t="shared" ref="F310:F363" si="61">-58259.97</f>
        <v>-58259.97</v>
      </c>
      <c r="G310" s="5">
        <v>52136467.619900003</v>
      </c>
      <c r="H310" s="6">
        <f t="shared" si="52"/>
        <v>144048927.70560002</v>
      </c>
      <c r="I310" s="11"/>
      <c r="J310" s="124"/>
      <c r="K310" s="119"/>
      <c r="L310" s="12">
        <v>3</v>
      </c>
      <c r="M310" s="1" t="s">
        <v>741</v>
      </c>
      <c r="N310" s="5">
        <v>99492402.733400002</v>
      </c>
      <c r="O310" s="5">
        <f t="shared" si="60"/>
        <v>-58259.97</v>
      </c>
      <c r="P310" s="5">
        <v>68227236.829300001</v>
      </c>
      <c r="Q310" s="6">
        <f t="shared" si="53"/>
        <v>167661379.5927</v>
      </c>
    </row>
    <row r="311" spans="1:17" ht="25" customHeight="1" x14ac:dyDescent="0.25">
      <c r="A311" s="122"/>
      <c r="B311" s="119"/>
      <c r="C311" s="1">
        <v>3</v>
      </c>
      <c r="D311" s="1" t="s">
        <v>366</v>
      </c>
      <c r="E311" s="5">
        <v>84492541.976400003</v>
      </c>
      <c r="F311" s="5">
        <f t="shared" si="61"/>
        <v>-58259.97</v>
      </c>
      <c r="G311" s="5">
        <v>47748719.634499997</v>
      </c>
      <c r="H311" s="6">
        <f t="shared" si="52"/>
        <v>132183001.6409</v>
      </c>
      <c r="I311" s="11"/>
      <c r="J311" s="124"/>
      <c r="K311" s="119"/>
      <c r="L311" s="12">
        <v>4</v>
      </c>
      <c r="M311" s="1" t="s">
        <v>742</v>
      </c>
      <c r="N311" s="5">
        <v>106206146.4753</v>
      </c>
      <c r="O311" s="5">
        <f t="shared" si="60"/>
        <v>-58259.97</v>
      </c>
      <c r="P311" s="5">
        <v>74265096.838799998</v>
      </c>
      <c r="Q311" s="6">
        <f t="shared" si="53"/>
        <v>180412983.3441</v>
      </c>
    </row>
    <row r="312" spans="1:17" ht="25" customHeight="1" x14ac:dyDescent="0.25">
      <c r="A312" s="122"/>
      <c r="B312" s="119"/>
      <c r="C312" s="1">
        <v>4</v>
      </c>
      <c r="D312" s="1" t="s">
        <v>367</v>
      </c>
      <c r="E312" s="5">
        <v>89864336.258000001</v>
      </c>
      <c r="F312" s="5">
        <f t="shared" si="61"/>
        <v>-58259.97</v>
      </c>
      <c r="G312" s="5">
        <v>51553681.248400003</v>
      </c>
      <c r="H312" s="6">
        <f t="shared" si="52"/>
        <v>141359757.53640002</v>
      </c>
      <c r="I312" s="11"/>
      <c r="J312" s="124"/>
      <c r="K312" s="119"/>
      <c r="L312" s="12">
        <v>5</v>
      </c>
      <c r="M312" s="1" t="s">
        <v>743</v>
      </c>
      <c r="N312" s="5">
        <v>98585874.761700004</v>
      </c>
      <c r="O312" s="5">
        <f t="shared" si="60"/>
        <v>-58259.97</v>
      </c>
      <c r="P312" s="5">
        <v>75263045.775199994</v>
      </c>
      <c r="Q312" s="6">
        <f t="shared" si="53"/>
        <v>173790660.56690001</v>
      </c>
    </row>
    <row r="313" spans="1:17" ht="25" customHeight="1" x14ac:dyDescent="0.25">
      <c r="A313" s="122"/>
      <c r="B313" s="119"/>
      <c r="C313" s="1">
        <v>5</v>
      </c>
      <c r="D313" s="1" t="s">
        <v>368</v>
      </c>
      <c r="E313" s="5">
        <v>96362094.747299999</v>
      </c>
      <c r="F313" s="5">
        <f t="shared" si="61"/>
        <v>-58259.97</v>
      </c>
      <c r="G313" s="5">
        <v>50764740.647200003</v>
      </c>
      <c r="H313" s="6">
        <f t="shared" si="52"/>
        <v>147068575.42449999</v>
      </c>
      <c r="I313" s="11"/>
      <c r="J313" s="124"/>
      <c r="K313" s="119"/>
      <c r="L313" s="12">
        <v>6</v>
      </c>
      <c r="M313" s="1" t="s">
        <v>744</v>
      </c>
      <c r="N313" s="5">
        <v>98569401.226899996</v>
      </c>
      <c r="O313" s="5">
        <f t="shared" si="60"/>
        <v>-58259.97</v>
      </c>
      <c r="P313" s="5">
        <v>74742500.8565</v>
      </c>
      <c r="Q313" s="6">
        <f t="shared" si="53"/>
        <v>173253642.11339998</v>
      </c>
    </row>
    <row r="314" spans="1:17" ht="25" customHeight="1" x14ac:dyDescent="0.25">
      <c r="A314" s="122"/>
      <c r="B314" s="119"/>
      <c r="C314" s="1">
        <v>6</v>
      </c>
      <c r="D314" s="1" t="s">
        <v>369</v>
      </c>
      <c r="E314" s="5">
        <v>96684760.6417</v>
      </c>
      <c r="F314" s="5">
        <f t="shared" si="61"/>
        <v>-58259.97</v>
      </c>
      <c r="G314" s="5">
        <v>50926436.696400002</v>
      </c>
      <c r="H314" s="6">
        <f t="shared" si="52"/>
        <v>147552937.36809999</v>
      </c>
      <c r="I314" s="11"/>
      <c r="J314" s="124"/>
      <c r="K314" s="119"/>
      <c r="L314" s="12">
        <v>7</v>
      </c>
      <c r="M314" s="1" t="s">
        <v>745</v>
      </c>
      <c r="N314" s="5">
        <v>106826676.19580001</v>
      </c>
      <c r="O314" s="5">
        <f t="shared" si="60"/>
        <v>-58259.97</v>
      </c>
      <c r="P314" s="5">
        <v>78520348.468899995</v>
      </c>
      <c r="Q314" s="6">
        <f t="shared" si="53"/>
        <v>185288764.6947</v>
      </c>
    </row>
    <row r="315" spans="1:17" ht="25" customHeight="1" x14ac:dyDescent="0.25">
      <c r="A315" s="122"/>
      <c r="B315" s="119"/>
      <c r="C315" s="1">
        <v>7</v>
      </c>
      <c r="D315" s="1" t="s">
        <v>370</v>
      </c>
      <c r="E315" s="5">
        <v>86537960.131699994</v>
      </c>
      <c r="F315" s="5">
        <f t="shared" si="61"/>
        <v>-58259.97</v>
      </c>
      <c r="G315" s="5">
        <v>46630459.177500002</v>
      </c>
      <c r="H315" s="6">
        <f t="shared" si="52"/>
        <v>133110159.33919999</v>
      </c>
      <c r="I315" s="11"/>
      <c r="J315" s="124"/>
      <c r="K315" s="119"/>
      <c r="L315" s="12">
        <v>8</v>
      </c>
      <c r="M315" s="1" t="s">
        <v>746</v>
      </c>
      <c r="N315" s="5">
        <v>103494841.75669999</v>
      </c>
      <c r="O315" s="5">
        <f t="shared" si="60"/>
        <v>-58259.97</v>
      </c>
      <c r="P315" s="5">
        <v>72055909.472900003</v>
      </c>
      <c r="Q315" s="6">
        <f t="shared" si="53"/>
        <v>175492491.25959998</v>
      </c>
    </row>
    <row r="316" spans="1:17" ht="25" customHeight="1" x14ac:dyDescent="0.25">
      <c r="A316" s="122"/>
      <c r="B316" s="119"/>
      <c r="C316" s="1">
        <v>8</v>
      </c>
      <c r="D316" s="1" t="s">
        <v>371</v>
      </c>
      <c r="E316" s="5">
        <v>91661622.615799993</v>
      </c>
      <c r="F316" s="5">
        <f t="shared" si="61"/>
        <v>-58259.97</v>
      </c>
      <c r="G316" s="5">
        <v>49766901.484099999</v>
      </c>
      <c r="H316" s="6">
        <f t="shared" si="52"/>
        <v>141370264.12989998</v>
      </c>
      <c r="I316" s="11"/>
      <c r="J316" s="124"/>
      <c r="K316" s="119"/>
      <c r="L316" s="12">
        <v>9</v>
      </c>
      <c r="M316" s="1" t="s">
        <v>747</v>
      </c>
      <c r="N316" s="5">
        <v>98716145.486399993</v>
      </c>
      <c r="O316" s="5">
        <f t="shared" si="60"/>
        <v>-58259.97</v>
      </c>
      <c r="P316" s="5">
        <v>73265281.756600007</v>
      </c>
      <c r="Q316" s="6">
        <f t="shared" si="53"/>
        <v>171923167.273</v>
      </c>
    </row>
    <row r="317" spans="1:17" ht="25" customHeight="1" x14ac:dyDescent="0.25">
      <c r="A317" s="122"/>
      <c r="B317" s="119"/>
      <c r="C317" s="1">
        <v>9</v>
      </c>
      <c r="D317" s="1" t="s">
        <v>372</v>
      </c>
      <c r="E317" s="5">
        <v>103126738.7867</v>
      </c>
      <c r="F317" s="5">
        <f t="shared" si="61"/>
        <v>-58259.97</v>
      </c>
      <c r="G317" s="5">
        <v>55191897.241999999</v>
      </c>
      <c r="H317" s="6">
        <f t="shared" si="52"/>
        <v>158260376.0587</v>
      </c>
      <c r="I317" s="11"/>
      <c r="J317" s="124"/>
      <c r="K317" s="119"/>
      <c r="L317" s="12">
        <v>10</v>
      </c>
      <c r="M317" s="1" t="s">
        <v>748</v>
      </c>
      <c r="N317" s="5">
        <v>115760568.6376</v>
      </c>
      <c r="O317" s="5">
        <f t="shared" si="60"/>
        <v>-58259.97</v>
      </c>
      <c r="P317" s="5">
        <v>78485330.790900007</v>
      </c>
      <c r="Q317" s="6">
        <f t="shared" si="53"/>
        <v>194187639.45850003</v>
      </c>
    </row>
    <row r="318" spans="1:17" ht="25" customHeight="1" x14ac:dyDescent="0.25">
      <c r="A318" s="122"/>
      <c r="B318" s="119"/>
      <c r="C318" s="1">
        <v>10</v>
      </c>
      <c r="D318" s="1" t="s">
        <v>373</v>
      </c>
      <c r="E318" s="5">
        <v>91149603.874599993</v>
      </c>
      <c r="F318" s="5">
        <f t="shared" si="61"/>
        <v>-58259.97</v>
      </c>
      <c r="G318" s="5">
        <v>51430186.302500002</v>
      </c>
      <c r="H318" s="6">
        <f t="shared" si="52"/>
        <v>142521530.2071</v>
      </c>
      <c r="I318" s="11"/>
      <c r="J318" s="124"/>
      <c r="K318" s="119"/>
      <c r="L318" s="12">
        <v>11</v>
      </c>
      <c r="M318" s="1" t="s">
        <v>749</v>
      </c>
      <c r="N318" s="5">
        <v>103096396.1496</v>
      </c>
      <c r="O318" s="5">
        <f t="shared" si="60"/>
        <v>-58259.97</v>
      </c>
      <c r="P318" s="5">
        <v>76221147.009000003</v>
      </c>
      <c r="Q318" s="6">
        <f t="shared" si="53"/>
        <v>179259283.1886</v>
      </c>
    </row>
    <row r="319" spans="1:17" ht="25" customHeight="1" x14ac:dyDescent="0.25">
      <c r="A319" s="122"/>
      <c r="B319" s="119"/>
      <c r="C319" s="1">
        <v>11</v>
      </c>
      <c r="D319" s="1" t="s">
        <v>374</v>
      </c>
      <c r="E319" s="5">
        <v>112429210.8759</v>
      </c>
      <c r="F319" s="5">
        <f t="shared" si="61"/>
        <v>-58259.97</v>
      </c>
      <c r="G319" s="5">
        <v>59453186.4027</v>
      </c>
      <c r="H319" s="6">
        <f t="shared" si="52"/>
        <v>171824137.30860001</v>
      </c>
      <c r="I319" s="11"/>
      <c r="J319" s="124"/>
      <c r="K319" s="119"/>
      <c r="L319" s="12">
        <v>12</v>
      </c>
      <c r="M319" s="1" t="s">
        <v>750</v>
      </c>
      <c r="N319" s="5">
        <v>98672095.203199998</v>
      </c>
      <c r="O319" s="5">
        <f t="shared" si="60"/>
        <v>-58259.97</v>
      </c>
      <c r="P319" s="5">
        <v>71928792.008499995</v>
      </c>
      <c r="Q319" s="6">
        <f t="shared" si="53"/>
        <v>170542627.24169999</v>
      </c>
    </row>
    <row r="320" spans="1:17" ht="25" customHeight="1" x14ac:dyDescent="0.25">
      <c r="A320" s="122"/>
      <c r="B320" s="119"/>
      <c r="C320" s="1">
        <v>12</v>
      </c>
      <c r="D320" s="1" t="s">
        <v>375</v>
      </c>
      <c r="E320" s="5">
        <v>95485609.700299993</v>
      </c>
      <c r="F320" s="5">
        <f t="shared" si="61"/>
        <v>-58259.97</v>
      </c>
      <c r="G320" s="5">
        <v>50932254.680500001</v>
      </c>
      <c r="H320" s="6">
        <f t="shared" si="52"/>
        <v>146359604.41079998</v>
      </c>
      <c r="I320" s="11"/>
      <c r="J320" s="124"/>
      <c r="K320" s="119"/>
      <c r="L320" s="12">
        <v>13</v>
      </c>
      <c r="M320" s="1" t="s">
        <v>751</v>
      </c>
      <c r="N320" s="5">
        <v>117140927.5775</v>
      </c>
      <c r="O320" s="5">
        <f t="shared" si="60"/>
        <v>-58259.97</v>
      </c>
      <c r="P320" s="5">
        <v>83399112.359300002</v>
      </c>
      <c r="Q320" s="6">
        <f t="shared" si="53"/>
        <v>200481779.9668</v>
      </c>
    </row>
    <row r="321" spans="1:17" ht="25" customHeight="1" x14ac:dyDescent="0.25">
      <c r="A321" s="122"/>
      <c r="B321" s="119"/>
      <c r="C321" s="1">
        <v>13</v>
      </c>
      <c r="D321" s="1" t="s">
        <v>376</v>
      </c>
      <c r="E321" s="5">
        <v>86259227.543699995</v>
      </c>
      <c r="F321" s="5">
        <f t="shared" si="61"/>
        <v>-58259.97</v>
      </c>
      <c r="G321" s="5">
        <v>49305195.046300001</v>
      </c>
      <c r="H321" s="6">
        <f t="shared" si="52"/>
        <v>135506162.62</v>
      </c>
      <c r="I321" s="11"/>
      <c r="J321" s="124"/>
      <c r="K321" s="119"/>
      <c r="L321" s="12">
        <v>14</v>
      </c>
      <c r="M321" s="1" t="s">
        <v>752</v>
      </c>
      <c r="N321" s="5">
        <v>143451770.6708</v>
      </c>
      <c r="O321" s="5">
        <f t="shared" si="60"/>
        <v>-58259.97</v>
      </c>
      <c r="P321" s="5">
        <v>102123361.1737</v>
      </c>
      <c r="Q321" s="6">
        <f t="shared" si="53"/>
        <v>245516871.87450001</v>
      </c>
    </row>
    <row r="322" spans="1:17" ht="25" customHeight="1" x14ac:dyDescent="0.25">
      <c r="A322" s="122"/>
      <c r="B322" s="119"/>
      <c r="C322" s="1">
        <v>14</v>
      </c>
      <c r="D322" s="1" t="s">
        <v>377</v>
      </c>
      <c r="E322" s="5">
        <v>83944278.505600005</v>
      </c>
      <c r="F322" s="5">
        <f t="shared" si="61"/>
        <v>-58259.97</v>
      </c>
      <c r="G322" s="5">
        <v>47478787.126000002</v>
      </c>
      <c r="H322" s="6">
        <f t="shared" si="52"/>
        <v>131364805.66160001</v>
      </c>
      <c r="I322" s="11"/>
      <c r="J322" s="124"/>
      <c r="K322" s="119"/>
      <c r="L322" s="12">
        <v>15</v>
      </c>
      <c r="M322" s="1" t="s">
        <v>753</v>
      </c>
      <c r="N322" s="5">
        <v>115814823.6522</v>
      </c>
      <c r="O322" s="5">
        <f t="shared" si="60"/>
        <v>-58259.97</v>
      </c>
      <c r="P322" s="5">
        <v>82166468.138999999</v>
      </c>
      <c r="Q322" s="6">
        <f t="shared" si="53"/>
        <v>197923031.82120001</v>
      </c>
    </row>
    <row r="323" spans="1:17" ht="25" customHeight="1" x14ac:dyDescent="0.25">
      <c r="A323" s="122"/>
      <c r="B323" s="119"/>
      <c r="C323" s="1">
        <v>15</v>
      </c>
      <c r="D323" s="1" t="s">
        <v>378</v>
      </c>
      <c r="E323" s="5">
        <v>74781045.636199996</v>
      </c>
      <c r="F323" s="5">
        <f t="shared" si="61"/>
        <v>-58259.97</v>
      </c>
      <c r="G323" s="5">
        <v>42174541.981899999</v>
      </c>
      <c r="H323" s="6">
        <f t="shared" si="52"/>
        <v>116897327.64809999</v>
      </c>
      <c r="I323" s="11"/>
      <c r="J323" s="124"/>
      <c r="K323" s="119"/>
      <c r="L323" s="12">
        <v>16</v>
      </c>
      <c r="M323" s="1" t="s">
        <v>754</v>
      </c>
      <c r="N323" s="5">
        <v>116867311.767</v>
      </c>
      <c r="O323" s="5">
        <f t="shared" si="60"/>
        <v>-58259.97</v>
      </c>
      <c r="P323" s="5">
        <v>82278656.4366</v>
      </c>
      <c r="Q323" s="6">
        <f t="shared" si="53"/>
        <v>199087708.23360002</v>
      </c>
    </row>
    <row r="324" spans="1:17" ht="25" customHeight="1" x14ac:dyDescent="0.25">
      <c r="A324" s="122"/>
      <c r="B324" s="119"/>
      <c r="C324" s="1">
        <v>16</v>
      </c>
      <c r="D324" s="1" t="s">
        <v>379</v>
      </c>
      <c r="E324" s="5">
        <v>81061676.795200005</v>
      </c>
      <c r="F324" s="5">
        <f t="shared" si="61"/>
        <v>-58259.97</v>
      </c>
      <c r="G324" s="5">
        <v>46341755.437200002</v>
      </c>
      <c r="H324" s="6">
        <f t="shared" si="52"/>
        <v>127345172.2624</v>
      </c>
      <c r="I324" s="11"/>
      <c r="J324" s="124"/>
      <c r="K324" s="119"/>
      <c r="L324" s="12">
        <v>17</v>
      </c>
      <c r="M324" s="1" t="s">
        <v>755</v>
      </c>
      <c r="N324" s="5">
        <v>80293063.381600007</v>
      </c>
      <c r="O324" s="5">
        <f t="shared" si="60"/>
        <v>-58259.97</v>
      </c>
      <c r="P324" s="5">
        <v>59300143.9516</v>
      </c>
      <c r="Q324" s="6">
        <f t="shared" si="53"/>
        <v>139534947.36320001</v>
      </c>
    </row>
    <row r="325" spans="1:17" ht="25" customHeight="1" x14ac:dyDescent="0.25">
      <c r="A325" s="122"/>
      <c r="B325" s="119"/>
      <c r="C325" s="1">
        <v>17</v>
      </c>
      <c r="D325" s="1" t="s">
        <v>380</v>
      </c>
      <c r="E325" s="5">
        <v>95163500.852400005</v>
      </c>
      <c r="F325" s="5">
        <f t="shared" si="61"/>
        <v>-58259.97</v>
      </c>
      <c r="G325" s="5">
        <v>49074451.600599997</v>
      </c>
      <c r="H325" s="6">
        <f t="shared" si="52"/>
        <v>144179692.48300001</v>
      </c>
      <c r="I325" s="11"/>
      <c r="J325" s="124"/>
      <c r="K325" s="119"/>
      <c r="L325" s="12">
        <v>18</v>
      </c>
      <c r="M325" s="1" t="s">
        <v>756</v>
      </c>
      <c r="N325" s="5">
        <v>98800957.458900005</v>
      </c>
      <c r="O325" s="5">
        <f t="shared" si="60"/>
        <v>-58259.97</v>
      </c>
      <c r="P325" s="5">
        <v>75474469.122600004</v>
      </c>
      <c r="Q325" s="6">
        <f t="shared" si="53"/>
        <v>174217166.61150002</v>
      </c>
    </row>
    <row r="326" spans="1:17" ht="25" customHeight="1" x14ac:dyDescent="0.25">
      <c r="A326" s="122"/>
      <c r="B326" s="119"/>
      <c r="C326" s="1">
        <v>18</v>
      </c>
      <c r="D326" s="1" t="s">
        <v>381</v>
      </c>
      <c r="E326" s="5">
        <v>103003291.72139999</v>
      </c>
      <c r="F326" s="5">
        <f t="shared" si="61"/>
        <v>-58259.97</v>
      </c>
      <c r="G326" s="5">
        <v>53413789.567199998</v>
      </c>
      <c r="H326" s="6">
        <f t="shared" si="52"/>
        <v>156358821.3186</v>
      </c>
      <c r="I326" s="11"/>
      <c r="J326" s="124"/>
      <c r="K326" s="119"/>
      <c r="L326" s="12">
        <v>19</v>
      </c>
      <c r="M326" s="1" t="s">
        <v>757</v>
      </c>
      <c r="N326" s="5">
        <v>78309500.333299994</v>
      </c>
      <c r="O326" s="5">
        <f t="shared" si="60"/>
        <v>-58259.97</v>
      </c>
      <c r="P326" s="5">
        <v>62119451.237099998</v>
      </c>
      <c r="Q326" s="6">
        <f t="shared" si="53"/>
        <v>140370691.6004</v>
      </c>
    </row>
    <row r="327" spans="1:17" ht="25" customHeight="1" x14ac:dyDescent="0.25">
      <c r="A327" s="122"/>
      <c r="B327" s="119"/>
      <c r="C327" s="1">
        <v>19</v>
      </c>
      <c r="D327" s="1" t="s">
        <v>382</v>
      </c>
      <c r="E327" s="5">
        <v>90245955.776099995</v>
      </c>
      <c r="F327" s="5">
        <f t="shared" si="61"/>
        <v>-58259.97</v>
      </c>
      <c r="G327" s="5">
        <v>47892083.545000002</v>
      </c>
      <c r="H327" s="6">
        <f t="shared" si="52"/>
        <v>138079779.3511</v>
      </c>
      <c r="I327" s="11"/>
      <c r="J327" s="124"/>
      <c r="K327" s="119"/>
      <c r="L327" s="12">
        <v>20</v>
      </c>
      <c r="M327" s="1" t="s">
        <v>758</v>
      </c>
      <c r="N327" s="5">
        <v>84704990.149499997</v>
      </c>
      <c r="O327" s="5">
        <f t="shared" si="60"/>
        <v>-58259.97</v>
      </c>
      <c r="P327" s="5">
        <v>67733805.912100002</v>
      </c>
      <c r="Q327" s="6">
        <f t="shared" si="53"/>
        <v>152380536.0916</v>
      </c>
    </row>
    <row r="328" spans="1:17" ht="25" customHeight="1" x14ac:dyDescent="0.25">
      <c r="A328" s="122"/>
      <c r="B328" s="119"/>
      <c r="C328" s="1">
        <v>20</v>
      </c>
      <c r="D328" s="1" t="s">
        <v>383</v>
      </c>
      <c r="E328" s="5">
        <v>80174078.939199999</v>
      </c>
      <c r="F328" s="5">
        <f t="shared" si="61"/>
        <v>-58259.97</v>
      </c>
      <c r="G328" s="5">
        <v>44270662.864100002</v>
      </c>
      <c r="H328" s="6">
        <f t="shared" si="52"/>
        <v>124386481.83329999</v>
      </c>
      <c r="I328" s="11"/>
      <c r="J328" s="124"/>
      <c r="K328" s="119"/>
      <c r="L328" s="12">
        <v>21</v>
      </c>
      <c r="M328" s="1" t="s">
        <v>759</v>
      </c>
      <c r="N328" s="5">
        <v>87484837.506200001</v>
      </c>
      <c r="O328" s="5">
        <f t="shared" si="60"/>
        <v>-58259.97</v>
      </c>
      <c r="P328" s="5">
        <v>64569700.737499997</v>
      </c>
      <c r="Q328" s="6">
        <f t="shared" si="53"/>
        <v>151996278.2737</v>
      </c>
    </row>
    <row r="329" spans="1:17" ht="25" customHeight="1" x14ac:dyDescent="0.25">
      <c r="A329" s="122"/>
      <c r="B329" s="119"/>
      <c r="C329" s="1">
        <v>21</v>
      </c>
      <c r="D329" s="1" t="s">
        <v>384</v>
      </c>
      <c r="E329" s="5">
        <v>88180469.960700005</v>
      </c>
      <c r="F329" s="5">
        <f t="shared" si="61"/>
        <v>-58259.97</v>
      </c>
      <c r="G329" s="5">
        <v>49042507.574600004</v>
      </c>
      <c r="H329" s="6">
        <f t="shared" ref="H329:H392" si="62">E329+F329+G329</f>
        <v>137164717.56530002</v>
      </c>
      <c r="I329" s="11"/>
      <c r="J329" s="124"/>
      <c r="K329" s="119"/>
      <c r="L329" s="12">
        <v>22</v>
      </c>
      <c r="M329" s="1" t="s">
        <v>760</v>
      </c>
      <c r="N329" s="5">
        <v>162470702.3761</v>
      </c>
      <c r="O329" s="5">
        <f t="shared" si="60"/>
        <v>-58259.97</v>
      </c>
      <c r="P329" s="5">
        <v>110501916.94499999</v>
      </c>
      <c r="Q329" s="6">
        <f t="shared" ref="Q329:Q392" si="63">N329+O329+P329</f>
        <v>272914359.35109997</v>
      </c>
    </row>
    <row r="330" spans="1:17" ht="25" customHeight="1" x14ac:dyDescent="0.25">
      <c r="A330" s="122"/>
      <c r="B330" s="119"/>
      <c r="C330" s="1">
        <v>22</v>
      </c>
      <c r="D330" s="1" t="s">
        <v>385</v>
      </c>
      <c r="E330" s="5">
        <v>85780471.967800006</v>
      </c>
      <c r="F330" s="5">
        <f t="shared" si="61"/>
        <v>-58259.97</v>
      </c>
      <c r="G330" s="5">
        <v>46549117.173100002</v>
      </c>
      <c r="H330" s="6">
        <f t="shared" si="62"/>
        <v>132271329.17090002</v>
      </c>
      <c r="I330" s="11"/>
      <c r="J330" s="125"/>
      <c r="K330" s="120"/>
      <c r="L330" s="12">
        <v>23</v>
      </c>
      <c r="M330" s="1" t="s">
        <v>761</v>
      </c>
      <c r="N330" s="5">
        <v>96164163.274900004</v>
      </c>
      <c r="O330" s="5">
        <f t="shared" si="60"/>
        <v>-58259.97</v>
      </c>
      <c r="P330" s="5">
        <v>64032909.372599997</v>
      </c>
      <c r="Q330" s="6">
        <f t="shared" si="63"/>
        <v>160138812.67750001</v>
      </c>
    </row>
    <row r="331" spans="1:17" ht="25" customHeight="1" x14ac:dyDescent="0.3">
      <c r="A331" s="122"/>
      <c r="B331" s="119"/>
      <c r="C331" s="1">
        <v>23</v>
      </c>
      <c r="D331" s="1" t="s">
        <v>386</v>
      </c>
      <c r="E331" s="5">
        <v>82971852.657000005</v>
      </c>
      <c r="F331" s="5">
        <f t="shared" si="61"/>
        <v>-58259.97</v>
      </c>
      <c r="G331" s="5">
        <v>45651061.926299997</v>
      </c>
      <c r="H331" s="6">
        <f t="shared" si="62"/>
        <v>128564654.6133</v>
      </c>
      <c r="I331" s="11"/>
      <c r="J331" s="18"/>
      <c r="K331" s="107" t="s">
        <v>890</v>
      </c>
      <c r="L331" s="108"/>
      <c r="M331" s="109"/>
      <c r="N331" s="14">
        <f>SUM(N308:N330)</f>
        <v>2405366961.2655001</v>
      </c>
      <c r="O331" s="14">
        <f t="shared" ref="O331:Q331" si="64">SUM(O308:O330)</f>
        <v>-1339979.3099999996</v>
      </c>
      <c r="P331" s="14">
        <f t="shared" si="64"/>
        <v>1744563144.2457001</v>
      </c>
      <c r="Q331" s="14">
        <f t="shared" si="64"/>
        <v>4148590126.2011995</v>
      </c>
    </row>
    <row r="332" spans="1:17" ht="25" customHeight="1" x14ac:dyDescent="0.25">
      <c r="A332" s="122"/>
      <c r="B332" s="119"/>
      <c r="C332" s="1">
        <v>24</v>
      </c>
      <c r="D332" s="1" t="s">
        <v>387</v>
      </c>
      <c r="E332" s="5">
        <v>85833289.131099999</v>
      </c>
      <c r="F332" s="5">
        <f t="shared" si="61"/>
        <v>-58259.97</v>
      </c>
      <c r="G332" s="5">
        <v>46273476.4538</v>
      </c>
      <c r="H332" s="6">
        <f t="shared" si="62"/>
        <v>132048505.61489999</v>
      </c>
      <c r="I332" s="11"/>
      <c r="J332" s="123">
        <v>33</v>
      </c>
      <c r="K332" s="118" t="s">
        <v>76</v>
      </c>
      <c r="L332" s="12">
        <v>1</v>
      </c>
      <c r="M332" s="1" t="s">
        <v>762</v>
      </c>
      <c r="N332" s="5">
        <v>90097458.123600006</v>
      </c>
      <c r="O332" s="5">
        <f t="shared" ref="O332:O353" si="65">-58259.97</f>
        <v>-58259.97</v>
      </c>
      <c r="P332" s="5">
        <v>48532081.170000002</v>
      </c>
      <c r="Q332" s="6">
        <f t="shared" si="63"/>
        <v>138571279.32359999</v>
      </c>
    </row>
    <row r="333" spans="1:17" ht="25" customHeight="1" x14ac:dyDescent="0.25">
      <c r="A333" s="122"/>
      <c r="B333" s="119"/>
      <c r="C333" s="1">
        <v>25</v>
      </c>
      <c r="D333" s="1" t="s">
        <v>388</v>
      </c>
      <c r="E333" s="5">
        <v>86619339.857099995</v>
      </c>
      <c r="F333" s="5">
        <f t="shared" si="61"/>
        <v>-58259.97</v>
      </c>
      <c r="G333" s="5">
        <v>47340582.559900001</v>
      </c>
      <c r="H333" s="6">
        <f t="shared" si="62"/>
        <v>133901662.447</v>
      </c>
      <c r="I333" s="11"/>
      <c r="J333" s="124"/>
      <c r="K333" s="119"/>
      <c r="L333" s="12">
        <v>2</v>
      </c>
      <c r="M333" s="1" t="s">
        <v>763</v>
      </c>
      <c r="N333" s="5">
        <v>102561096.9205</v>
      </c>
      <c r="O333" s="5">
        <f t="shared" si="65"/>
        <v>-58259.97</v>
      </c>
      <c r="P333" s="5">
        <v>56257815.213699996</v>
      </c>
      <c r="Q333" s="6">
        <f t="shared" si="63"/>
        <v>158760652.16420001</v>
      </c>
    </row>
    <row r="334" spans="1:17" ht="25" customHeight="1" x14ac:dyDescent="0.25">
      <c r="A334" s="122"/>
      <c r="B334" s="119"/>
      <c r="C334" s="1">
        <v>26</v>
      </c>
      <c r="D334" s="1" t="s">
        <v>389</v>
      </c>
      <c r="E334" s="5">
        <v>92148253.754299998</v>
      </c>
      <c r="F334" s="5">
        <f t="shared" si="61"/>
        <v>-58259.97</v>
      </c>
      <c r="G334" s="5">
        <v>52629678.990599997</v>
      </c>
      <c r="H334" s="6">
        <f t="shared" si="62"/>
        <v>144719672.77489999</v>
      </c>
      <c r="I334" s="11"/>
      <c r="J334" s="124"/>
      <c r="K334" s="119"/>
      <c r="L334" s="12">
        <v>3</v>
      </c>
      <c r="M334" s="1" t="s">
        <v>764</v>
      </c>
      <c r="N334" s="5">
        <v>110526630.6146</v>
      </c>
      <c r="O334" s="5">
        <f t="shared" si="65"/>
        <v>-58259.97</v>
      </c>
      <c r="P334" s="5">
        <v>58358875.893700004</v>
      </c>
      <c r="Q334" s="6">
        <f t="shared" si="63"/>
        <v>168827246.53830001</v>
      </c>
    </row>
    <row r="335" spans="1:17" ht="25" customHeight="1" x14ac:dyDescent="0.25">
      <c r="A335" s="122"/>
      <c r="B335" s="120"/>
      <c r="C335" s="1">
        <v>27</v>
      </c>
      <c r="D335" s="1" t="s">
        <v>390</v>
      </c>
      <c r="E335" s="5">
        <v>82434413.224700004</v>
      </c>
      <c r="F335" s="5">
        <f t="shared" si="61"/>
        <v>-58259.97</v>
      </c>
      <c r="G335" s="5">
        <v>44272638.783200003</v>
      </c>
      <c r="H335" s="6">
        <f t="shared" si="62"/>
        <v>126648792.0379</v>
      </c>
      <c r="I335" s="11"/>
      <c r="J335" s="124"/>
      <c r="K335" s="119"/>
      <c r="L335" s="12">
        <v>4</v>
      </c>
      <c r="M335" s="1" t="s">
        <v>765</v>
      </c>
      <c r="N335" s="5">
        <v>120005650.2885</v>
      </c>
      <c r="O335" s="5">
        <f t="shared" si="65"/>
        <v>-58259.97</v>
      </c>
      <c r="P335" s="5">
        <v>64256006.5515</v>
      </c>
      <c r="Q335" s="6">
        <f t="shared" si="63"/>
        <v>184203396.87</v>
      </c>
    </row>
    <row r="336" spans="1:17" ht="25" customHeight="1" x14ac:dyDescent="0.3">
      <c r="A336" s="1"/>
      <c r="B336" s="107" t="s">
        <v>874</v>
      </c>
      <c r="C336" s="108"/>
      <c r="D336" s="109"/>
      <c r="E336" s="14">
        <f>SUM(E309:E335)</f>
        <v>2436098326.5809002</v>
      </c>
      <c r="F336" s="14">
        <f t="shared" ref="F336:H336" si="66">SUM(F309:F335)</f>
        <v>-1573019.1899999995</v>
      </c>
      <c r="G336" s="14">
        <f t="shared" si="66"/>
        <v>1333098618.1957002</v>
      </c>
      <c r="H336" s="14">
        <f t="shared" si="66"/>
        <v>3767623925.5865998</v>
      </c>
      <c r="I336" s="11"/>
      <c r="J336" s="124"/>
      <c r="K336" s="119"/>
      <c r="L336" s="12">
        <v>5</v>
      </c>
      <c r="M336" s="1" t="s">
        <v>766</v>
      </c>
      <c r="N336" s="5">
        <v>112889905.0869</v>
      </c>
      <c r="O336" s="5">
        <f t="shared" si="65"/>
        <v>-58259.97</v>
      </c>
      <c r="P336" s="5">
        <v>57014153.1492</v>
      </c>
      <c r="Q336" s="6">
        <f t="shared" si="63"/>
        <v>169845798.26609999</v>
      </c>
    </row>
    <row r="337" spans="1:17" ht="25" customHeight="1" x14ac:dyDescent="0.25">
      <c r="A337" s="122">
        <v>17</v>
      </c>
      <c r="B337" s="118" t="s">
        <v>60</v>
      </c>
      <c r="C337" s="1">
        <v>1</v>
      </c>
      <c r="D337" s="1" t="s">
        <v>391</v>
      </c>
      <c r="E337" s="5">
        <v>86084458.750400007</v>
      </c>
      <c r="F337" s="5">
        <f t="shared" si="61"/>
        <v>-58259.97</v>
      </c>
      <c r="G337" s="5">
        <v>48565158.160999998</v>
      </c>
      <c r="H337" s="6">
        <f t="shared" si="62"/>
        <v>134591356.94139999</v>
      </c>
      <c r="I337" s="11"/>
      <c r="J337" s="124"/>
      <c r="K337" s="119"/>
      <c r="L337" s="12">
        <v>6</v>
      </c>
      <c r="M337" s="1" t="s">
        <v>767</v>
      </c>
      <c r="N337" s="5">
        <v>102291032.1063</v>
      </c>
      <c r="O337" s="5">
        <f t="shared" si="65"/>
        <v>-58259.97</v>
      </c>
      <c r="P337" s="5">
        <v>47491101.105800003</v>
      </c>
      <c r="Q337" s="6">
        <f t="shared" si="63"/>
        <v>149723873.2421</v>
      </c>
    </row>
    <row r="338" spans="1:17" ht="25" customHeight="1" x14ac:dyDescent="0.25">
      <c r="A338" s="122"/>
      <c r="B338" s="119"/>
      <c r="C338" s="1">
        <v>2</v>
      </c>
      <c r="D338" s="1" t="s">
        <v>392</v>
      </c>
      <c r="E338" s="5">
        <v>101813056.4333</v>
      </c>
      <c r="F338" s="5">
        <f t="shared" si="61"/>
        <v>-58259.97</v>
      </c>
      <c r="G338" s="5">
        <v>56918905.169799998</v>
      </c>
      <c r="H338" s="6">
        <f t="shared" si="62"/>
        <v>158673701.6331</v>
      </c>
      <c r="I338" s="11"/>
      <c r="J338" s="124"/>
      <c r="K338" s="119"/>
      <c r="L338" s="12">
        <v>7</v>
      </c>
      <c r="M338" s="1" t="s">
        <v>768</v>
      </c>
      <c r="N338" s="5">
        <v>116830954.9217</v>
      </c>
      <c r="O338" s="5">
        <f t="shared" si="65"/>
        <v>-58259.97</v>
      </c>
      <c r="P338" s="5">
        <v>62399850.071000002</v>
      </c>
      <c r="Q338" s="6">
        <f t="shared" si="63"/>
        <v>179172545.02270001</v>
      </c>
    </row>
    <row r="339" spans="1:17" ht="25" customHeight="1" x14ac:dyDescent="0.25">
      <c r="A339" s="122"/>
      <c r="B339" s="119"/>
      <c r="C339" s="1">
        <v>3</v>
      </c>
      <c r="D339" s="1" t="s">
        <v>393</v>
      </c>
      <c r="E339" s="5">
        <v>126352779.686</v>
      </c>
      <c r="F339" s="5">
        <f t="shared" si="61"/>
        <v>-58259.97</v>
      </c>
      <c r="G339" s="5">
        <v>68474958.456300005</v>
      </c>
      <c r="H339" s="6">
        <f t="shared" si="62"/>
        <v>194769478.17230001</v>
      </c>
      <c r="I339" s="11"/>
      <c r="J339" s="124"/>
      <c r="K339" s="119"/>
      <c r="L339" s="12">
        <v>8</v>
      </c>
      <c r="M339" s="1" t="s">
        <v>769</v>
      </c>
      <c r="N339" s="5">
        <v>99693106.411300004</v>
      </c>
      <c r="O339" s="5">
        <f t="shared" si="65"/>
        <v>-58259.97</v>
      </c>
      <c r="P339" s="5">
        <v>53522594.264700003</v>
      </c>
      <c r="Q339" s="6">
        <f t="shared" si="63"/>
        <v>153157440.706</v>
      </c>
    </row>
    <row r="340" spans="1:17" ht="25" customHeight="1" x14ac:dyDescent="0.25">
      <c r="A340" s="122"/>
      <c r="B340" s="119"/>
      <c r="C340" s="1">
        <v>4</v>
      </c>
      <c r="D340" s="1" t="s">
        <v>394</v>
      </c>
      <c r="E340" s="5">
        <v>95571107.403500006</v>
      </c>
      <c r="F340" s="5">
        <f t="shared" si="61"/>
        <v>-58259.97</v>
      </c>
      <c r="G340" s="5">
        <v>49698896.651199996</v>
      </c>
      <c r="H340" s="6">
        <f t="shared" si="62"/>
        <v>145211744.08469999</v>
      </c>
      <c r="I340" s="11"/>
      <c r="J340" s="124"/>
      <c r="K340" s="119"/>
      <c r="L340" s="12">
        <v>9</v>
      </c>
      <c r="M340" s="1" t="s">
        <v>770</v>
      </c>
      <c r="N340" s="5">
        <v>112845170.7992</v>
      </c>
      <c r="O340" s="5">
        <f t="shared" si="65"/>
        <v>-58259.97</v>
      </c>
      <c r="P340" s="5">
        <v>53041128.635600001</v>
      </c>
      <c r="Q340" s="6">
        <f t="shared" si="63"/>
        <v>165828039.4648</v>
      </c>
    </row>
    <row r="341" spans="1:17" ht="25" customHeight="1" x14ac:dyDescent="0.25">
      <c r="A341" s="122"/>
      <c r="B341" s="119"/>
      <c r="C341" s="1">
        <v>5</v>
      </c>
      <c r="D341" s="1" t="s">
        <v>395</v>
      </c>
      <c r="E341" s="5">
        <v>82008347.172000006</v>
      </c>
      <c r="F341" s="5">
        <f t="shared" si="61"/>
        <v>-58259.97</v>
      </c>
      <c r="G341" s="5">
        <v>42900088.228299998</v>
      </c>
      <c r="H341" s="6">
        <f t="shared" si="62"/>
        <v>124850175.4303</v>
      </c>
      <c r="I341" s="11"/>
      <c r="J341" s="124"/>
      <c r="K341" s="119"/>
      <c r="L341" s="12">
        <v>10</v>
      </c>
      <c r="M341" s="1" t="s">
        <v>771</v>
      </c>
      <c r="N341" s="5">
        <v>101883478.7846</v>
      </c>
      <c r="O341" s="5">
        <f t="shared" si="65"/>
        <v>-58259.97</v>
      </c>
      <c r="P341" s="5">
        <v>50687040.533</v>
      </c>
      <c r="Q341" s="6">
        <f t="shared" si="63"/>
        <v>152512259.34760001</v>
      </c>
    </row>
    <row r="342" spans="1:17" ht="25" customHeight="1" x14ac:dyDescent="0.25">
      <c r="A342" s="122"/>
      <c r="B342" s="119"/>
      <c r="C342" s="1">
        <v>6</v>
      </c>
      <c r="D342" s="1" t="s">
        <v>396</v>
      </c>
      <c r="E342" s="5">
        <v>80448010.792699993</v>
      </c>
      <c r="F342" s="5">
        <f t="shared" si="61"/>
        <v>-58259.97</v>
      </c>
      <c r="G342" s="5">
        <v>44763709.292199999</v>
      </c>
      <c r="H342" s="6">
        <f t="shared" si="62"/>
        <v>125153460.11489999</v>
      </c>
      <c r="I342" s="11"/>
      <c r="J342" s="124"/>
      <c r="K342" s="119"/>
      <c r="L342" s="12">
        <v>11</v>
      </c>
      <c r="M342" s="1" t="s">
        <v>772</v>
      </c>
      <c r="N342" s="5">
        <v>94477275.077199996</v>
      </c>
      <c r="O342" s="5">
        <f t="shared" si="65"/>
        <v>-58259.97</v>
      </c>
      <c r="P342" s="5">
        <v>51701455.462200001</v>
      </c>
      <c r="Q342" s="6">
        <f t="shared" si="63"/>
        <v>146120470.56940001</v>
      </c>
    </row>
    <row r="343" spans="1:17" ht="25" customHeight="1" x14ac:dyDescent="0.25">
      <c r="A343" s="122"/>
      <c r="B343" s="119"/>
      <c r="C343" s="1">
        <v>7</v>
      </c>
      <c r="D343" s="1" t="s">
        <v>397</v>
      </c>
      <c r="E343" s="5">
        <v>112926921.12970001</v>
      </c>
      <c r="F343" s="5">
        <f t="shared" si="61"/>
        <v>-58259.97</v>
      </c>
      <c r="G343" s="5">
        <v>61094900.487899996</v>
      </c>
      <c r="H343" s="6">
        <f t="shared" si="62"/>
        <v>173963561.6476</v>
      </c>
      <c r="I343" s="11"/>
      <c r="J343" s="124"/>
      <c r="K343" s="119"/>
      <c r="L343" s="12">
        <v>12</v>
      </c>
      <c r="M343" s="1" t="s">
        <v>773</v>
      </c>
      <c r="N343" s="5">
        <v>112486690.95739999</v>
      </c>
      <c r="O343" s="5">
        <f t="shared" si="65"/>
        <v>-58259.97</v>
      </c>
      <c r="P343" s="5">
        <v>53377254.435099997</v>
      </c>
      <c r="Q343" s="6">
        <f t="shared" si="63"/>
        <v>165805685.42249998</v>
      </c>
    </row>
    <row r="344" spans="1:17" ht="25" customHeight="1" x14ac:dyDescent="0.25">
      <c r="A344" s="122"/>
      <c r="B344" s="119"/>
      <c r="C344" s="1">
        <v>8</v>
      </c>
      <c r="D344" s="1" t="s">
        <v>398</v>
      </c>
      <c r="E344" s="5">
        <v>94776064.574699998</v>
      </c>
      <c r="F344" s="5">
        <f t="shared" si="61"/>
        <v>-58259.97</v>
      </c>
      <c r="G344" s="5">
        <v>50786091.2685</v>
      </c>
      <c r="H344" s="6">
        <f t="shared" si="62"/>
        <v>145503895.8732</v>
      </c>
      <c r="I344" s="11"/>
      <c r="J344" s="124"/>
      <c r="K344" s="119"/>
      <c r="L344" s="12">
        <v>13</v>
      </c>
      <c r="M344" s="1" t="s">
        <v>774</v>
      </c>
      <c r="N344" s="5">
        <v>118021237.90180001</v>
      </c>
      <c r="O344" s="5">
        <f t="shared" si="65"/>
        <v>-58259.97</v>
      </c>
      <c r="P344" s="5">
        <v>59791746.586300001</v>
      </c>
      <c r="Q344" s="6">
        <f t="shared" si="63"/>
        <v>177754724.51810002</v>
      </c>
    </row>
    <row r="345" spans="1:17" ht="25" customHeight="1" x14ac:dyDescent="0.25">
      <c r="A345" s="122"/>
      <c r="B345" s="119"/>
      <c r="C345" s="1">
        <v>9</v>
      </c>
      <c r="D345" s="1" t="s">
        <v>399</v>
      </c>
      <c r="E345" s="5">
        <v>83017542.812600002</v>
      </c>
      <c r="F345" s="5">
        <f t="shared" si="61"/>
        <v>-58259.97</v>
      </c>
      <c r="G345" s="5">
        <v>45838389.755000003</v>
      </c>
      <c r="H345" s="6">
        <f t="shared" si="62"/>
        <v>128797672.59760001</v>
      </c>
      <c r="I345" s="11"/>
      <c r="J345" s="124"/>
      <c r="K345" s="119"/>
      <c r="L345" s="12">
        <v>14</v>
      </c>
      <c r="M345" s="1" t="s">
        <v>775</v>
      </c>
      <c r="N345" s="5">
        <v>106343387.7201</v>
      </c>
      <c r="O345" s="5">
        <f t="shared" si="65"/>
        <v>-58259.97</v>
      </c>
      <c r="P345" s="5">
        <v>54172891.206699997</v>
      </c>
      <c r="Q345" s="6">
        <f t="shared" si="63"/>
        <v>160458018.95679998</v>
      </c>
    </row>
    <row r="346" spans="1:17" ht="25" customHeight="1" x14ac:dyDescent="0.25">
      <c r="A346" s="122"/>
      <c r="B346" s="119"/>
      <c r="C346" s="1">
        <v>10</v>
      </c>
      <c r="D346" s="1" t="s">
        <v>400</v>
      </c>
      <c r="E346" s="5">
        <v>87703515.162699997</v>
      </c>
      <c r="F346" s="5">
        <f t="shared" si="61"/>
        <v>-58259.97</v>
      </c>
      <c r="G346" s="5">
        <v>46700878.4573</v>
      </c>
      <c r="H346" s="6">
        <f t="shared" si="62"/>
        <v>134346133.65000001</v>
      </c>
      <c r="I346" s="11"/>
      <c r="J346" s="124"/>
      <c r="K346" s="119"/>
      <c r="L346" s="12">
        <v>15</v>
      </c>
      <c r="M346" s="1" t="s">
        <v>776</v>
      </c>
      <c r="N346" s="5">
        <v>95223989.171100006</v>
      </c>
      <c r="O346" s="5">
        <f t="shared" si="65"/>
        <v>-58259.97</v>
      </c>
      <c r="P346" s="5">
        <v>48460838.307800002</v>
      </c>
      <c r="Q346" s="6">
        <f t="shared" si="63"/>
        <v>143626567.50890002</v>
      </c>
    </row>
    <row r="347" spans="1:17" ht="25" customHeight="1" x14ac:dyDescent="0.25">
      <c r="A347" s="122"/>
      <c r="B347" s="119"/>
      <c r="C347" s="1">
        <v>11</v>
      </c>
      <c r="D347" s="1" t="s">
        <v>401</v>
      </c>
      <c r="E347" s="5">
        <v>122000678.3583</v>
      </c>
      <c r="F347" s="5">
        <f t="shared" si="61"/>
        <v>-58259.97</v>
      </c>
      <c r="G347" s="5">
        <v>63997196.376999997</v>
      </c>
      <c r="H347" s="6">
        <f t="shared" si="62"/>
        <v>185939614.76530001</v>
      </c>
      <c r="I347" s="11"/>
      <c r="J347" s="124"/>
      <c r="K347" s="119"/>
      <c r="L347" s="12">
        <v>16</v>
      </c>
      <c r="M347" s="1" t="s">
        <v>777</v>
      </c>
      <c r="N347" s="5">
        <v>105816505.1002</v>
      </c>
      <c r="O347" s="5">
        <f t="shared" si="65"/>
        <v>-58259.97</v>
      </c>
      <c r="P347" s="5">
        <v>62563192.719400004</v>
      </c>
      <c r="Q347" s="6">
        <f t="shared" si="63"/>
        <v>168321437.84960002</v>
      </c>
    </row>
    <row r="348" spans="1:17" ht="25" customHeight="1" x14ac:dyDescent="0.25">
      <c r="A348" s="122"/>
      <c r="B348" s="119"/>
      <c r="C348" s="1">
        <v>12</v>
      </c>
      <c r="D348" s="1" t="s">
        <v>402</v>
      </c>
      <c r="E348" s="5">
        <v>90202854.197699994</v>
      </c>
      <c r="F348" s="5">
        <f t="shared" si="61"/>
        <v>-58259.97</v>
      </c>
      <c r="G348" s="5">
        <v>47743614.894100003</v>
      </c>
      <c r="H348" s="6">
        <f t="shared" si="62"/>
        <v>137888209.12180001</v>
      </c>
      <c r="I348" s="11"/>
      <c r="J348" s="124"/>
      <c r="K348" s="119"/>
      <c r="L348" s="12">
        <v>17</v>
      </c>
      <c r="M348" s="1" t="s">
        <v>778</v>
      </c>
      <c r="N348" s="5">
        <v>104961666.62620001</v>
      </c>
      <c r="O348" s="5">
        <f t="shared" si="65"/>
        <v>-58259.97</v>
      </c>
      <c r="P348" s="5">
        <v>58399272.462700002</v>
      </c>
      <c r="Q348" s="6">
        <f t="shared" si="63"/>
        <v>163302679.1189</v>
      </c>
    </row>
    <row r="349" spans="1:17" ht="25" customHeight="1" x14ac:dyDescent="0.25">
      <c r="A349" s="122"/>
      <c r="B349" s="119"/>
      <c r="C349" s="1">
        <v>13</v>
      </c>
      <c r="D349" s="1" t="s">
        <v>403</v>
      </c>
      <c r="E349" s="5">
        <v>76145912.239999995</v>
      </c>
      <c r="F349" s="5">
        <f t="shared" si="61"/>
        <v>-58259.97</v>
      </c>
      <c r="G349" s="5">
        <v>45670107.308700003</v>
      </c>
      <c r="H349" s="6">
        <f t="shared" si="62"/>
        <v>121757759.57870001</v>
      </c>
      <c r="I349" s="11"/>
      <c r="J349" s="124"/>
      <c r="K349" s="119"/>
      <c r="L349" s="12">
        <v>18</v>
      </c>
      <c r="M349" s="1" t="s">
        <v>779</v>
      </c>
      <c r="N349" s="5">
        <v>117527311.21699999</v>
      </c>
      <c r="O349" s="5">
        <f t="shared" si="65"/>
        <v>-58259.97</v>
      </c>
      <c r="P349" s="5">
        <v>61694337.166500002</v>
      </c>
      <c r="Q349" s="6">
        <f t="shared" si="63"/>
        <v>179163388.41350001</v>
      </c>
    </row>
    <row r="350" spans="1:17" ht="25" customHeight="1" x14ac:dyDescent="0.25">
      <c r="A350" s="122"/>
      <c r="B350" s="119"/>
      <c r="C350" s="1">
        <v>14</v>
      </c>
      <c r="D350" s="1" t="s">
        <v>404</v>
      </c>
      <c r="E350" s="5">
        <v>104660126.52330001</v>
      </c>
      <c r="F350" s="5">
        <f t="shared" si="61"/>
        <v>-58259.97</v>
      </c>
      <c r="G350" s="5">
        <v>59223375.747400001</v>
      </c>
      <c r="H350" s="6">
        <f t="shared" si="62"/>
        <v>163825242.30070001</v>
      </c>
      <c r="I350" s="11"/>
      <c r="J350" s="124"/>
      <c r="K350" s="119"/>
      <c r="L350" s="12">
        <v>19</v>
      </c>
      <c r="M350" s="1" t="s">
        <v>780</v>
      </c>
      <c r="N350" s="5">
        <v>108355444.5791</v>
      </c>
      <c r="O350" s="5">
        <f t="shared" si="65"/>
        <v>-58259.97</v>
      </c>
      <c r="P350" s="5">
        <v>49500940.185699999</v>
      </c>
      <c r="Q350" s="6">
        <f t="shared" si="63"/>
        <v>157798124.79479998</v>
      </c>
    </row>
    <row r="351" spans="1:17" ht="25" customHeight="1" x14ac:dyDescent="0.25">
      <c r="A351" s="122"/>
      <c r="B351" s="119"/>
      <c r="C351" s="1">
        <v>15</v>
      </c>
      <c r="D351" s="1" t="s">
        <v>405</v>
      </c>
      <c r="E351" s="5">
        <v>117715849.0008</v>
      </c>
      <c r="F351" s="5">
        <f t="shared" si="61"/>
        <v>-58259.97</v>
      </c>
      <c r="G351" s="5">
        <v>63829901.890299998</v>
      </c>
      <c r="H351" s="6">
        <f t="shared" si="62"/>
        <v>181487490.92109999</v>
      </c>
      <c r="I351" s="11"/>
      <c r="J351" s="124"/>
      <c r="K351" s="119"/>
      <c r="L351" s="12">
        <v>20</v>
      </c>
      <c r="M351" s="1" t="s">
        <v>781</v>
      </c>
      <c r="N351" s="5">
        <v>98605035.569199994</v>
      </c>
      <c r="O351" s="5">
        <f t="shared" si="65"/>
        <v>-58259.97</v>
      </c>
      <c r="P351" s="5">
        <v>44508121.851999998</v>
      </c>
      <c r="Q351" s="6">
        <f t="shared" si="63"/>
        <v>143054897.45120001</v>
      </c>
    </row>
    <row r="352" spans="1:17" ht="25" customHeight="1" x14ac:dyDescent="0.25">
      <c r="A352" s="122"/>
      <c r="B352" s="119"/>
      <c r="C352" s="1">
        <v>16</v>
      </c>
      <c r="D352" s="1" t="s">
        <v>406</v>
      </c>
      <c r="E352" s="5">
        <v>86274382.013899997</v>
      </c>
      <c r="F352" s="5">
        <f t="shared" si="61"/>
        <v>-58259.97</v>
      </c>
      <c r="G352" s="5">
        <v>48121125.222099997</v>
      </c>
      <c r="H352" s="6">
        <f t="shared" si="62"/>
        <v>134337247.266</v>
      </c>
      <c r="I352" s="11"/>
      <c r="J352" s="124"/>
      <c r="K352" s="119"/>
      <c r="L352" s="12">
        <v>21</v>
      </c>
      <c r="M352" s="1" t="s">
        <v>782</v>
      </c>
      <c r="N352" s="5">
        <v>101646620.3653</v>
      </c>
      <c r="O352" s="5">
        <f t="shared" si="65"/>
        <v>-58259.97</v>
      </c>
      <c r="P352" s="5">
        <v>56720290.064599998</v>
      </c>
      <c r="Q352" s="6">
        <f t="shared" si="63"/>
        <v>158308650.45989999</v>
      </c>
    </row>
    <row r="353" spans="1:17" ht="25" customHeight="1" x14ac:dyDescent="0.25">
      <c r="A353" s="122"/>
      <c r="B353" s="119"/>
      <c r="C353" s="1">
        <v>17</v>
      </c>
      <c r="D353" s="1" t="s">
        <v>407</v>
      </c>
      <c r="E353" s="5">
        <v>91294650.448899999</v>
      </c>
      <c r="F353" s="5">
        <f t="shared" si="61"/>
        <v>-58259.97</v>
      </c>
      <c r="G353" s="5">
        <v>51802701.663400002</v>
      </c>
      <c r="H353" s="6">
        <f t="shared" si="62"/>
        <v>143039092.14230001</v>
      </c>
      <c r="I353" s="11"/>
      <c r="J353" s="124"/>
      <c r="K353" s="119"/>
      <c r="L353" s="12">
        <v>22</v>
      </c>
      <c r="M353" s="1" t="s">
        <v>783</v>
      </c>
      <c r="N353" s="5">
        <v>97799843.147599995</v>
      </c>
      <c r="O353" s="5">
        <f t="shared" si="65"/>
        <v>-58259.97</v>
      </c>
      <c r="P353" s="5">
        <v>54819894.950000003</v>
      </c>
      <c r="Q353" s="6">
        <f t="shared" si="63"/>
        <v>152561478.12760001</v>
      </c>
    </row>
    <row r="354" spans="1:17" ht="25" customHeight="1" x14ac:dyDescent="0.25">
      <c r="A354" s="122"/>
      <c r="B354" s="119"/>
      <c r="C354" s="1">
        <v>18</v>
      </c>
      <c r="D354" s="1" t="s">
        <v>408</v>
      </c>
      <c r="E354" s="5">
        <v>95218724.431299999</v>
      </c>
      <c r="F354" s="5">
        <f t="shared" si="61"/>
        <v>-58259.97</v>
      </c>
      <c r="G354" s="5">
        <v>55099083.646600001</v>
      </c>
      <c r="H354" s="6">
        <f t="shared" si="62"/>
        <v>150259548.10789999</v>
      </c>
      <c r="I354" s="11"/>
      <c r="J354" s="125"/>
      <c r="K354" s="120"/>
      <c r="L354" s="12">
        <v>23</v>
      </c>
      <c r="M354" s="1" t="s">
        <v>784</v>
      </c>
      <c r="N354" s="5">
        <v>91687331.424199998</v>
      </c>
      <c r="O354" s="5">
        <f>-58259.97</f>
        <v>-58259.97</v>
      </c>
      <c r="P354" s="5">
        <v>49628057.6501</v>
      </c>
      <c r="Q354" s="6">
        <f t="shared" si="63"/>
        <v>141257129.10429999</v>
      </c>
    </row>
    <row r="355" spans="1:17" ht="25" customHeight="1" x14ac:dyDescent="0.3">
      <c r="A355" s="122"/>
      <c r="B355" s="119"/>
      <c r="C355" s="1">
        <v>19</v>
      </c>
      <c r="D355" s="1" t="s">
        <v>409</v>
      </c>
      <c r="E355" s="5">
        <v>98374900.580200002</v>
      </c>
      <c r="F355" s="5">
        <f t="shared" si="61"/>
        <v>-58259.97</v>
      </c>
      <c r="G355" s="5">
        <v>53056202.807800002</v>
      </c>
      <c r="H355" s="6">
        <f t="shared" si="62"/>
        <v>151372843.41800001</v>
      </c>
      <c r="I355" s="11"/>
      <c r="J355" s="18"/>
      <c r="K355" s="107" t="s">
        <v>891</v>
      </c>
      <c r="L355" s="108"/>
      <c r="M355" s="109"/>
      <c r="N355" s="14">
        <f>SUM(N332:N354)</f>
        <v>2422576822.9136</v>
      </c>
      <c r="O355" s="14">
        <f t="shared" ref="O355:Q355" si="67">SUM(O332:O354)</f>
        <v>-1339979.3099999996</v>
      </c>
      <c r="P355" s="14">
        <f t="shared" si="67"/>
        <v>1256898939.6373</v>
      </c>
      <c r="Q355" s="14">
        <f t="shared" si="67"/>
        <v>3678135783.2408996</v>
      </c>
    </row>
    <row r="356" spans="1:17" ht="25" customHeight="1" x14ac:dyDescent="0.25">
      <c r="A356" s="122"/>
      <c r="B356" s="119"/>
      <c r="C356" s="1">
        <v>20</v>
      </c>
      <c r="D356" s="1" t="s">
        <v>410</v>
      </c>
      <c r="E356" s="5">
        <v>99225517.389599994</v>
      </c>
      <c r="F356" s="5">
        <f t="shared" si="61"/>
        <v>-58259.97</v>
      </c>
      <c r="G356" s="5">
        <v>53802880.694200002</v>
      </c>
      <c r="H356" s="6">
        <f t="shared" si="62"/>
        <v>152970138.11379999</v>
      </c>
      <c r="I356" s="11"/>
      <c r="J356" s="123">
        <v>34</v>
      </c>
      <c r="K356" s="118" t="s">
        <v>77</v>
      </c>
      <c r="L356" s="12">
        <v>1</v>
      </c>
      <c r="M356" s="1" t="s">
        <v>785</v>
      </c>
      <c r="N356" s="5">
        <v>91006322.222900003</v>
      </c>
      <c r="O356" s="5">
        <f t="shared" ref="O356:O370" si="68">-58259.97</f>
        <v>-58259.97</v>
      </c>
      <c r="P356" s="5">
        <v>42898019.196999997</v>
      </c>
      <c r="Q356" s="6">
        <f t="shared" si="63"/>
        <v>133846081.4499</v>
      </c>
    </row>
    <row r="357" spans="1:17" ht="25" customHeight="1" x14ac:dyDescent="0.25">
      <c r="A357" s="122"/>
      <c r="B357" s="119"/>
      <c r="C357" s="1">
        <v>21</v>
      </c>
      <c r="D357" s="1" t="s">
        <v>411</v>
      </c>
      <c r="E357" s="5">
        <v>92954413.988499999</v>
      </c>
      <c r="F357" s="5">
        <f t="shared" si="61"/>
        <v>-58259.97</v>
      </c>
      <c r="G357" s="5">
        <v>51793810.027199998</v>
      </c>
      <c r="H357" s="6">
        <f t="shared" si="62"/>
        <v>144689964.04570001</v>
      </c>
      <c r="I357" s="11"/>
      <c r="J357" s="124"/>
      <c r="K357" s="119"/>
      <c r="L357" s="12">
        <v>2</v>
      </c>
      <c r="M357" s="1" t="s">
        <v>786</v>
      </c>
      <c r="N357" s="5">
        <v>155732775.03920001</v>
      </c>
      <c r="O357" s="5">
        <f t="shared" si="68"/>
        <v>-58259.97</v>
      </c>
      <c r="P357" s="5">
        <v>56291896.825499997</v>
      </c>
      <c r="Q357" s="6">
        <f t="shared" si="63"/>
        <v>211966411.89469999</v>
      </c>
    </row>
    <row r="358" spans="1:17" ht="25" customHeight="1" x14ac:dyDescent="0.25">
      <c r="A358" s="122"/>
      <c r="B358" s="119"/>
      <c r="C358" s="1">
        <v>22</v>
      </c>
      <c r="D358" s="1" t="s">
        <v>412</v>
      </c>
      <c r="E358" s="5">
        <v>85263283.865999997</v>
      </c>
      <c r="F358" s="5">
        <f t="shared" si="61"/>
        <v>-58259.97</v>
      </c>
      <c r="G358" s="5">
        <v>48172499.119599998</v>
      </c>
      <c r="H358" s="6">
        <f t="shared" si="62"/>
        <v>133377523.0156</v>
      </c>
      <c r="I358" s="11"/>
      <c r="J358" s="124"/>
      <c r="K358" s="119"/>
      <c r="L358" s="12">
        <v>3</v>
      </c>
      <c r="M358" s="1" t="s">
        <v>787</v>
      </c>
      <c r="N358" s="5">
        <v>106959769.9729</v>
      </c>
      <c r="O358" s="5">
        <f t="shared" si="68"/>
        <v>-58259.97</v>
      </c>
      <c r="P358" s="5">
        <v>48078220.528700002</v>
      </c>
      <c r="Q358" s="6">
        <f t="shared" si="63"/>
        <v>154979730.5316</v>
      </c>
    </row>
    <row r="359" spans="1:17" ht="25" customHeight="1" x14ac:dyDescent="0.25">
      <c r="A359" s="122"/>
      <c r="B359" s="119"/>
      <c r="C359" s="1">
        <v>23</v>
      </c>
      <c r="D359" s="1" t="s">
        <v>413</v>
      </c>
      <c r="E359" s="5">
        <v>104636679.1855</v>
      </c>
      <c r="F359" s="5">
        <f t="shared" si="61"/>
        <v>-58259.97</v>
      </c>
      <c r="G359" s="5">
        <v>55154080.0625</v>
      </c>
      <c r="H359" s="6">
        <f t="shared" si="62"/>
        <v>159732499.278</v>
      </c>
      <c r="I359" s="11"/>
      <c r="J359" s="124"/>
      <c r="K359" s="119"/>
      <c r="L359" s="12">
        <v>4</v>
      </c>
      <c r="M359" s="1" t="s">
        <v>788</v>
      </c>
      <c r="N359" s="5">
        <v>127710605.00130001</v>
      </c>
      <c r="O359" s="5">
        <f t="shared" si="68"/>
        <v>-58259.97</v>
      </c>
      <c r="P359" s="5">
        <v>42992424.222400002</v>
      </c>
      <c r="Q359" s="6">
        <f t="shared" si="63"/>
        <v>170644769.25370002</v>
      </c>
    </row>
    <row r="360" spans="1:17" ht="25" customHeight="1" x14ac:dyDescent="0.25">
      <c r="A360" s="122"/>
      <c r="B360" s="119"/>
      <c r="C360" s="1">
        <v>24</v>
      </c>
      <c r="D360" s="1" t="s">
        <v>414</v>
      </c>
      <c r="E360" s="5">
        <v>77379709.120100006</v>
      </c>
      <c r="F360" s="5">
        <f t="shared" si="61"/>
        <v>-58259.97</v>
      </c>
      <c r="G360" s="5">
        <v>42617422.018700004</v>
      </c>
      <c r="H360" s="6">
        <f t="shared" si="62"/>
        <v>119938871.16880001</v>
      </c>
      <c r="I360" s="11"/>
      <c r="J360" s="124"/>
      <c r="K360" s="119"/>
      <c r="L360" s="12">
        <v>5</v>
      </c>
      <c r="M360" s="1" t="s">
        <v>789</v>
      </c>
      <c r="N360" s="5">
        <v>137971573.18619999</v>
      </c>
      <c r="O360" s="5">
        <f t="shared" si="68"/>
        <v>-58259.97</v>
      </c>
      <c r="P360" s="5">
        <v>60223317.263999999</v>
      </c>
      <c r="Q360" s="6">
        <f t="shared" si="63"/>
        <v>198136630.48019999</v>
      </c>
    </row>
    <row r="361" spans="1:17" ht="25" customHeight="1" x14ac:dyDescent="0.25">
      <c r="A361" s="122"/>
      <c r="B361" s="119"/>
      <c r="C361" s="1">
        <v>25</v>
      </c>
      <c r="D361" s="1" t="s">
        <v>415</v>
      </c>
      <c r="E361" s="5">
        <v>97120775.1259</v>
      </c>
      <c r="F361" s="5">
        <f t="shared" si="61"/>
        <v>-58259.97</v>
      </c>
      <c r="G361" s="5">
        <v>48438699.336400002</v>
      </c>
      <c r="H361" s="6">
        <f t="shared" si="62"/>
        <v>145501214.4923</v>
      </c>
      <c r="I361" s="11"/>
      <c r="J361" s="124"/>
      <c r="K361" s="119"/>
      <c r="L361" s="12">
        <v>6</v>
      </c>
      <c r="M361" s="1" t="s">
        <v>790</v>
      </c>
      <c r="N361" s="5">
        <v>95579872.325100005</v>
      </c>
      <c r="O361" s="5">
        <f t="shared" si="68"/>
        <v>-58259.97</v>
      </c>
      <c r="P361" s="5">
        <v>42583299.188199997</v>
      </c>
      <c r="Q361" s="6">
        <f t="shared" si="63"/>
        <v>138104911.5433</v>
      </c>
    </row>
    <row r="362" spans="1:17" ht="25" customHeight="1" x14ac:dyDescent="0.25">
      <c r="A362" s="122"/>
      <c r="B362" s="119"/>
      <c r="C362" s="1">
        <v>26</v>
      </c>
      <c r="D362" s="1" t="s">
        <v>416</v>
      </c>
      <c r="E362" s="5">
        <v>88330852.7465</v>
      </c>
      <c r="F362" s="5">
        <f t="shared" si="61"/>
        <v>-58259.97</v>
      </c>
      <c r="G362" s="5">
        <v>48538373.479400001</v>
      </c>
      <c r="H362" s="6">
        <f t="shared" si="62"/>
        <v>136810966.2559</v>
      </c>
      <c r="I362" s="11"/>
      <c r="J362" s="124"/>
      <c r="K362" s="119"/>
      <c r="L362" s="12">
        <v>7</v>
      </c>
      <c r="M362" s="1" t="s">
        <v>791</v>
      </c>
      <c r="N362" s="5">
        <v>91931407.4745</v>
      </c>
      <c r="O362" s="5">
        <f t="shared" si="68"/>
        <v>-58259.97</v>
      </c>
      <c r="P362" s="5">
        <v>48707660.546499997</v>
      </c>
      <c r="Q362" s="6">
        <f t="shared" si="63"/>
        <v>140580808.051</v>
      </c>
    </row>
    <row r="363" spans="1:17" ht="25" customHeight="1" x14ac:dyDescent="0.25">
      <c r="A363" s="122"/>
      <c r="B363" s="120"/>
      <c r="C363" s="1">
        <v>27</v>
      </c>
      <c r="D363" s="1" t="s">
        <v>417</v>
      </c>
      <c r="E363" s="5">
        <v>81849545.352799997</v>
      </c>
      <c r="F363" s="5">
        <f t="shared" si="61"/>
        <v>-58259.97</v>
      </c>
      <c r="G363" s="5">
        <v>44586754.756399997</v>
      </c>
      <c r="H363" s="6">
        <f t="shared" si="62"/>
        <v>126378040.1392</v>
      </c>
      <c r="I363" s="11"/>
      <c r="J363" s="124"/>
      <c r="K363" s="119"/>
      <c r="L363" s="12">
        <v>8</v>
      </c>
      <c r="M363" s="1" t="s">
        <v>792</v>
      </c>
      <c r="N363" s="5">
        <v>142690116.83840001</v>
      </c>
      <c r="O363" s="5">
        <f t="shared" si="68"/>
        <v>-58259.97</v>
      </c>
      <c r="P363" s="5">
        <v>54854854.748099998</v>
      </c>
      <c r="Q363" s="6">
        <f t="shared" si="63"/>
        <v>197486711.61650002</v>
      </c>
    </row>
    <row r="364" spans="1:17" ht="25" customHeight="1" x14ac:dyDescent="0.3">
      <c r="A364" s="1"/>
      <c r="B364" s="107" t="s">
        <v>875</v>
      </c>
      <c r="C364" s="108"/>
      <c r="D364" s="109"/>
      <c r="E364" s="14">
        <f>SUM(E337:E363)</f>
        <v>2559350658.4868994</v>
      </c>
      <c r="F364" s="14">
        <f t="shared" ref="F364:H364" si="69">SUM(F337:F363)</f>
        <v>-1573019.1899999995</v>
      </c>
      <c r="G364" s="14">
        <f t="shared" si="69"/>
        <v>1397389804.9793003</v>
      </c>
      <c r="H364" s="14">
        <f t="shared" si="69"/>
        <v>3955167444.2762003</v>
      </c>
      <c r="I364" s="11"/>
      <c r="J364" s="124"/>
      <c r="K364" s="119"/>
      <c r="L364" s="12">
        <v>9</v>
      </c>
      <c r="M364" s="1" t="s">
        <v>793</v>
      </c>
      <c r="N364" s="5">
        <v>101572429.35259999</v>
      </c>
      <c r="O364" s="5">
        <f t="shared" si="68"/>
        <v>-58259.97</v>
      </c>
      <c r="P364" s="5">
        <v>43404074.042099997</v>
      </c>
      <c r="Q364" s="6">
        <f t="shared" si="63"/>
        <v>144918243.42469999</v>
      </c>
    </row>
    <row r="365" spans="1:17" ht="25" customHeight="1" x14ac:dyDescent="0.25">
      <c r="A365" s="122">
        <v>18</v>
      </c>
      <c r="B365" s="118" t="s">
        <v>61</v>
      </c>
      <c r="C365" s="1">
        <v>1</v>
      </c>
      <c r="D365" s="1" t="s">
        <v>418</v>
      </c>
      <c r="E365" s="5">
        <v>153245946.25310001</v>
      </c>
      <c r="F365" s="5">
        <f t="shared" ref="F365:F386" si="70">-58259.97</f>
        <v>-58259.97</v>
      </c>
      <c r="G365" s="5">
        <v>68393575.136199996</v>
      </c>
      <c r="H365" s="6">
        <f t="shared" si="62"/>
        <v>221581261.41930002</v>
      </c>
      <c r="I365" s="11"/>
      <c r="J365" s="124"/>
      <c r="K365" s="119"/>
      <c r="L365" s="12">
        <v>10</v>
      </c>
      <c r="M365" s="1" t="s">
        <v>794</v>
      </c>
      <c r="N365" s="5">
        <v>93781591.9542</v>
      </c>
      <c r="O365" s="5">
        <f t="shared" si="68"/>
        <v>-58259.97</v>
      </c>
      <c r="P365" s="5">
        <v>43959417.092299998</v>
      </c>
      <c r="Q365" s="6">
        <f t="shared" si="63"/>
        <v>137682749.0765</v>
      </c>
    </row>
    <row r="366" spans="1:17" ht="25" customHeight="1" x14ac:dyDescent="0.25">
      <c r="A366" s="122"/>
      <c r="B366" s="119"/>
      <c r="C366" s="1">
        <v>2</v>
      </c>
      <c r="D366" s="1" t="s">
        <v>419</v>
      </c>
      <c r="E366" s="5">
        <v>155824514.56990001</v>
      </c>
      <c r="F366" s="5">
        <f t="shared" si="70"/>
        <v>-58259.97</v>
      </c>
      <c r="G366" s="5">
        <v>81114871.845799997</v>
      </c>
      <c r="H366" s="6">
        <f t="shared" si="62"/>
        <v>236881126.44569999</v>
      </c>
      <c r="I366" s="11"/>
      <c r="J366" s="124"/>
      <c r="K366" s="119"/>
      <c r="L366" s="12">
        <v>11</v>
      </c>
      <c r="M366" s="1" t="s">
        <v>795</v>
      </c>
      <c r="N366" s="5">
        <v>139951959.99079999</v>
      </c>
      <c r="O366" s="5">
        <f t="shared" si="68"/>
        <v>-58259.97</v>
      </c>
      <c r="P366" s="5">
        <v>57993602.293700002</v>
      </c>
      <c r="Q366" s="6">
        <f t="shared" si="63"/>
        <v>197887302.3145</v>
      </c>
    </row>
    <row r="367" spans="1:17" ht="25" customHeight="1" x14ac:dyDescent="0.25">
      <c r="A367" s="122"/>
      <c r="B367" s="119"/>
      <c r="C367" s="1">
        <v>3</v>
      </c>
      <c r="D367" s="1" t="s">
        <v>420</v>
      </c>
      <c r="E367" s="5">
        <v>128957229.6305</v>
      </c>
      <c r="F367" s="5">
        <f t="shared" si="70"/>
        <v>-58259.97</v>
      </c>
      <c r="G367" s="5">
        <v>72132892.325499997</v>
      </c>
      <c r="H367" s="6">
        <f t="shared" si="62"/>
        <v>201031861.986</v>
      </c>
      <c r="I367" s="11"/>
      <c r="J367" s="124"/>
      <c r="K367" s="119"/>
      <c r="L367" s="12">
        <v>12</v>
      </c>
      <c r="M367" s="1" t="s">
        <v>796</v>
      </c>
      <c r="N367" s="5">
        <v>110776500.9434</v>
      </c>
      <c r="O367" s="5">
        <f t="shared" si="68"/>
        <v>-58259.97</v>
      </c>
      <c r="P367" s="5">
        <v>48214119.855899997</v>
      </c>
      <c r="Q367" s="6">
        <f t="shared" si="63"/>
        <v>158932360.82929999</v>
      </c>
    </row>
    <row r="368" spans="1:17" ht="25" customHeight="1" x14ac:dyDescent="0.25">
      <c r="A368" s="122"/>
      <c r="B368" s="119"/>
      <c r="C368" s="1">
        <v>4</v>
      </c>
      <c r="D368" s="1" t="s">
        <v>421</v>
      </c>
      <c r="E368" s="5">
        <v>99295221.944499999</v>
      </c>
      <c r="F368" s="5">
        <f t="shared" si="70"/>
        <v>-58259.97</v>
      </c>
      <c r="G368" s="5">
        <v>52861204.137400001</v>
      </c>
      <c r="H368" s="6">
        <f t="shared" si="62"/>
        <v>152098166.1119</v>
      </c>
      <c r="I368" s="11"/>
      <c r="J368" s="124"/>
      <c r="K368" s="119"/>
      <c r="L368" s="12">
        <v>13</v>
      </c>
      <c r="M368" s="1" t="s">
        <v>797</v>
      </c>
      <c r="N368" s="5">
        <v>95210924.630600005</v>
      </c>
      <c r="O368" s="5">
        <f t="shared" si="68"/>
        <v>-58259.97</v>
      </c>
      <c r="P368" s="5">
        <v>45680662.205200002</v>
      </c>
      <c r="Q368" s="6">
        <f t="shared" si="63"/>
        <v>140833326.86580002</v>
      </c>
    </row>
    <row r="369" spans="1:17" ht="25" customHeight="1" x14ac:dyDescent="0.25">
      <c r="A369" s="122"/>
      <c r="B369" s="119"/>
      <c r="C369" s="1">
        <v>5</v>
      </c>
      <c r="D369" s="1" t="s">
        <v>422</v>
      </c>
      <c r="E369" s="5">
        <v>163236862.33649999</v>
      </c>
      <c r="F369" s="5">
        <f t="shared" si="70"/>
        <v>-58259.97</v>
      </c>
      <c r="G369" s="5">
        <v>87918510.293400005</v>
      </c>
      <c r="H369" s="6">
        <f t="shared" si="62"/>
        <v>251097112.65990001</v>
      </c>
      <c r="I369" s="11"/>
      <c r="J369" s="124"/>
      <c r="K369" s="119"/>
      <c r="L369" s="12">
        <v>14</v>
      </c>
      <c r="M369" s="1" t="s">
        <v>798</v>
      </c>
      <c r="N369" s="5">
        <v>136376127.42480001</v>
      </c>
      <c r="O369" s="5">
        <f t="shared" si="68"/>
        <v>-58259.97</v>
      </c>
      <c r="P369" s="5">
        <v>59871713.431299999</v>
      </c>
      <c r="Q369" s="6">
        <f t="shared" si="63"/>
        <v>196189580.88609999</v>
      </c>
    </row>
    <row r="370" spans="1:17" ht="25" customHeight="1" x14ac:dyDescent="0.25">
      <c r="A370" s="122"/>
      <c r="B370" s="119"/>
      <c r="C370" s="1">
        <v>6</v>
      </c>
      <c r="D370" s="1" t="s">
        <v>423</v>
      </c>
      <c r="E370" s="5">
        <v>109353972.9858</v>
      </c>
      <c r="F370" s="5">
        <f t="shared" si="70"/>
        <v>-58259.97</v>
      </c>
      <c r="G370" s="5">
        <v>61978753.665100001</v>
      </c>
      <c r="H370" s="6">
        <f t="shared" si="62"/>
        <v>171274466.68090001</v>
      </c>
      <c r="I370" s="11"/>
      <c r="J370" s="124"/>
      <c r="K370" s="119"/>
      <c r="L370" s="12">
        <v>15</v>
      </c>
      <c r="M370" s="1" t="s">
        <v>799</v>
      </c>
      <c r="N370" s="5">
        <v>90405547.962799996</v>
      </c>
      <c r="O370" s="5">
        <f t="shared" si="68"/>
        <v>-58259.97</v>
      </c>
      <c r="P370" s="5">
        <v>43171244.904100001</v>
      </c>
      <c r="Q370" s="6">
        <f t="shared" si="63"/>
        <v>133518532.8969</v>
      </c>
    </row>
    <row r="371" spans="1:17" ht="25" customHeight="1" x14ac:dyDescent="0.25">
      <c r="A371" s="122"/>
      <c r="B371" s="119"/>
      <c r="C371" s="1">
        <v>7</v>
      </c>
      <c r="D371" s="1" t="s">
        <v>424</v>
      </c>
      <c r="E371" s="5">
        <v>95356449.357899994</v>
      </c>
      <c r="F371" s="5">
        <f t="shared" si="70"/>
        <v>-58259.97</v>
      </c>
      <c r="G371" s="5">
        <v>57747103.291299999</v>
      </c>
      <c r="H371" s="6">
        <f t="shared" si="62"/>
        <v>153045292.67919999</v>
      </c>
      <c r="I371" s="11"/>
      <c r="J371" s="125"/>
      <c r="K371" s="120"/>
      <c r="L371" s="12">
        <v>16</v>
      </c>
      <c r="M371" s="1" t="s">
        <v>800</v>
      </c>
      <c r="N371" s="5">
        <v>98071909.333299994</v>
      </c>
      <c r="O371" s="5">
        <f>-58259.97</f>
        <v>-58259.97</v>
      </c>
      <c r="P371" s="5">
        <v>47337470.399800003</v>
      </c>
      <c r="Q371" s="6">
        <f t="shared" si="63"/>
        <v>145351119.7631</v>
      </c>
    </row>
    <row r="372" spans="1:17" ht="25" customHeight="1" x14ac:dyDescent="0.3">
      <c r="A372" s="122"/>
      <c r="B372" s="119"/>
      <c r="C372" s="1">
        <v>8</v>
      </c>
      <c r="D372" s="1" t="s">
        <v>425</v>
      </c>
      <c r="E372" s="5">
        <v>127056216.61059999</v>
      </c>
      <c r="F372" s="5">
        <f t="shared" si="70"/>
        <v>-58259.97</v>
      </c>
      <c r="G372" s="5">
        <v>71288516.215200007</v>
      </c>
      <c r="H372" s="6">
        <f t="shared" si="62"/>
        <v>198286472.8558</v>
      </c>
      <c r="I372" s="11"/>
      <c r="J372" s="18"/>
      <c r="K372" s="107" t="s">
        <v>892</v>
      </c>
      <c r="L372" s="108"/>
      <c r="M372" s="109"/>
      <c r="N372" s="14">
        <f>SUM(N356:N371)</f>
        <v>1815729433.6529999</v>
      </c>
      <c r="O372" s="14">
        <f t="shared" ref="O372:Q372" si="71">SUM(O356:O371)</f>
        <v>-932159.51999999967</v>
      </c>
      <c r="P372" s="14">
        <f t="shared" si="71"/>
        <v>786261996.74480009</v>
      </c>
      <c r="Q372" s="14">
        <f t="shared" si="71"/>
        <v>2601059270.8778</v>
      </c>
    </row>
    <row r="373" spans="1:17" ht="25" customHeight="1" x14ac:dyDescent="0.25">
      <c r="A373" s="122"/>
      <c r="B373" s="119"/>
      <c r="C373" s="1">
        <v>9</v>
      </c>
      <c r="D373" s="1" t="s">
        <v>426</v>
      </c>
      <c r="E373" s="5">
        <v>140156223.59850001</v>
      </c>
      <c r="F373" s="5">
        <f t="shared" si="70"/>
        <v>-58259.97</v>
      </c>
      <c r="G373" s="5">
        <v>67505619.0317</v>
      </c>
      <c r="H373" s="6">
        <f t="shared" si="62"/>
        <v>207603582.6602</v>
      </c>
      <c r="I373" s="11"/>
      <c r="J373" s="123">
        <v>35</v>
      </c>
      <c r="K373" s="118" t="s">
        <v>78</v>
      </c>
      <c r="L373" s="12">
        <v>1</v>
      </c>
      <c r="M373" s="1" t="s">
        <v>801</v>
      </c>
      <c r="N373" s="5">
        <v>101351486.3536</v>
      </c>
      <c r="O373" s="5">
        <f t="shared" ref="O373:O404" si="72">-58259.97</f>
        <v>-58259.97</v>
      </c>
      <c r="P373" s="5">
        <v>57979317.538599998</v>
      </c>
      <c r="Q373" s="6">
        <f t="shared" si="63"/>
        <v>159272543.92219999</v>
      </c>
    </row>
    <row r="374" spans="1:17" ht="25" customHeight="1" x14ac:dyDescent="0.25">
      <c r="A374" s="122"/>
      <c r="B374" s="119"/>
      <c r="C374" s="1">
        <v>10</v>
      </c>
      <c r="D374" s="1" t="s">
        <v>427</v>
      </c>
      <c r="E374" s="5">
        <v>132405709.5659</v>
      </c>
      <c r="F374" s="5">
        <f t="shared" si="70"/>
        <v>-58259.97</v>
      </c>
      <c r="G374" s="5">
        <v>79956105.046599999</v>
      </c>
      <c r="H374" s="6">
        <f t="shared" si="62"/>
        <v>212303554.64249998</v>
      </c>
      <c r="I374" s="11"/>
      <c r="J374" s="124"/>
      <c r="K374" s="119"/>
      <c r="L374" s="12">
        <v>2</v>
      </c>
      <c r="M374" s="1" t="s">
        <v>802</v>
      </c>
      <c r="N374" s="5">
        <v>112155453.78399999</v>
      </c>
      <c r="O374" s="5">
        <f t="shared" si="72"/>
        <v>-58259.97</v>
      </c>
      <c r="P374" s="5">
        <v>54613888.1589</v>
      </c>
      <c r="Q374" s="6">
        <f t="shared" si="63"/>
        <v>166711081.9729</v>
      </c>
    </row>
    <row r="375" spans="1:17" ht="25" customHeight="1" x14ac:dyDescent="0.25">
      <c r="A375" s="122"/>
      <c r="B375" s="119"/>
      <c r="C375" s="1">
        <v>11</v>
      </c>
      <c r="D375" s="1" t="s">
        <v>428</v>
      </c>
      <c r="E375" s="5">
        <v>141363806.91229999</v>
      </c>
      <c r="F375" s="5">
        <f t="shared" si="70"/>
        <v>-58259.97</v>
      </c>
      <c r="G375" s="5">
        <v>84862531.804800004</v>
      </c>
      <c r="H375" s="6">
        <f t="shared" si="62"/>
        <v>226168078.7471</v>
      </c>
      <c r="I375" s="11"/>
      <c r="J375" s="124"/>
      <c r="K375" s="119"/>
      <c r="L375" s="12">
        <v>3</v>
      </c>
      <c r="M375" s="1" t="s">
        <v>803</v>
      </c>
      <c r="N375" s="5">
        <v>93906629.043699995</v>
      </c>
      <c r="O375" s="5">
        <f t="shared" si="72"/>
        <v>-58259.97</v>
      </c>
      <c r="P375" s="5">
        <v>52296574.107000001</v>
      </c>
      <c r="Q375" s="6">
        <f t="shared" si="63"/>
        <v>146144943.1807</v>
      </c>
    </row>
    <row r="376" spans="1:17" ht="25" customHeight="1" x14ac:dyDescent="0.25">
      <c r="A376" s="122"/>
      <c r="B376" s="119"/>
      <c r="C376" s="1">
        <v>12</v>
      </c>
      <c r="D376" s="1" t="s">
        <v>429</v>
      </c>
      <c r="E376" s="5">
        <v>122162935.6384</v>
      </c>
      <c r="F376" s="5">
        <f t="shared" si="70"/>
        <v>-58259.97</v>
      </c>
      <c r="G376" s="5">
        <v>67139964.218400002</v>
      </c>
      <c r="H376" s="6">
        <f t="shared" si="62"/>
        <v>189244639.88679999</v>
      </c>
      <c r="I376" s="11"/>
      <c r="J376" s="124"/>
      <c r="K376" s="119"/>
      <c r="L376" s="12">
        <v>4</v>
      </c>
      <c r="M376" s="1" t="s">
        <v>804</v>
      </c>
      <c r="N376" s="5">
        <v>105141187.9077</v>
      </c>
      <c r="O376" s="5">
        <f t="shared" si="72"/>
        <v>-58259.97</v>
      </c>
      <c r="P376" s="5">
        <v>57662402.064099997</v>
      </c>
      <c r="Q376" s="6">
        <f t="shared" si="63"/>
        <v>162745330.0018</v>
      </c>
    </row>
    <row r="377" spans="1:17" ht="25" customHeight="1" x14ac:dyDescent="0.25">
      <c r="A377" s="122"/>
      <c r="B377" s="119"/>
      <c r="C377" s="1">
        <v>13</v>
      </c>
      <c r="D377" s="1" t="s">
        <v>430</v>
      </c>
      <c r="E377" s="5">
        <v>105838021.3214</v>
      </c>
      <c r="F377" s="5">
        <f t="shared" si="70"/>
        <v>-58259.97</v>
      </c>
      <c r="G377" s="5">
        <v>65124087.607799999</v>
      </c>
      <c r="H377" s="6">
        <f t="shared" si="62"/>
        <v>170903848.95919999</v>
      </c>
      <c r="I377" s="11"/>
      <c r="J377" s="124"/>
      <c r="K377" s="119"/>
      <c r="L377" s="12">
        <v>5</v>
      </c>
      <c r="M377" s="1" t="s">
        <v>805</v>
      </c>
      <c r="N377" s="5">
        <v>147468559.38659999</v>
      </c>
      <c r="O377" s="5">
        <f t="shared" si="72"/>
        <v>-58259.97</v>
      </c>
      <c r="P377" s="5">
        <v>75650401.454300001</v>
      </c>
      <c r="Q377" s="6">
        <f t="shared" si="63"/>
        <v>223060700.87089998</v>
      </c>
    </row>
    <row r="378" spans="1:17" ht="25" customHeight="1" x14ac:dyDescent="0.25">
      <c r="A378" s="122"/>
      <c r="B378" s="119"/>
      <c r="C378" s="1">
        <v>14</v>
      </c>
      <c r="D378" s="1" t="s">
        <v>431</v>
      </c>
      <c r="E378" s="5">
        <v>108978422.6648</v>
      </c>
      <c r="F378" s="5">
        <f t="shared" si="70"/>
        <v>-58259.97</v>
      </c>
      <c r="G378" s="5">
        <v>59353196.228100002</v>
      </c>
      <c r="H378" s="6">
        <f t="shared" si="62"/>
        <v>168273358.92290002</v>
      </c>
      <c r="I378" s="11"/>
      <c r="J378" s="124"/>
      <c r="K378" s="119"/>
      <c r="L378" s="12">
        <v>6</v>
      </c>
      <c r="M378" s="1" t="s">
        <v>806</v>
      </c>
      <c r="N378" s="5">
        <v>122213347.90109999</v>
      </c>
      <c r="O378" s="5">
        <f t="shared" si="72"/>
        <v>-58259.97</v>
      </c>
      <c r="P378" s="5">
        <v>59901777.083499998</v>
      </c>
      <c r="Q378" s="6">
        <f t="shared" si="63"/>
        <v>182056865.01459998</v>
      </c>
    </row>
    <row r="379" spans="1:17" ht="25" customHeight="1" x14ac:dyDescent="0.25">
      <c r="A379" s="122"/>
      <c r="B379" s="119"/>
      <c r="C379" s="1">
        <v>15</v>
      </c>
      <c r="D379" s="1" t="s">
        <v>432</v>
      </c>
      <c r="E379" s="5">
        <v>126153192.5583</v>
      </c>
      <c r="F379" s="5">
        <f t="shared" si="70"/>
        <v>-58259.97</v>
      </c>
      <c r="G379" s="5">
        <v>71651865.789399996</v>
      </c>
      <c r="H379" s="6">
        <f t="shared" si="62"/>
        <v>197746798.3777</v>
      </c>
      <c r="I379" s="11"/>
      <c r="J379" s="124"/>
      <c r="K379" s="119"/>
      <c r="L379" s="12">
        <v>7</v>
      </c>
      <c r="M379" s="1" t="s">
        <v>807</v>
      </c>
      <c r="N379" s="5">
        <v>112518184.6869</v>
      </c>
      <c r="O379" s="5">
        <f t="shared" si="72"/>
        <v>-58259.97</v>
      </c>
      <c r="P379" s="5">
        <v>56915175.311300002</v>
      </c>
      <c r="Q379" s="6">
        <f t="shared" si="63"/>
        <v>169375100.0282</v>
      </c>
    </row>
    <row r="380" spans="1:17" ht="25" customHeight="1" x14ac:dyDescent="0.25">
      <c r="A380" s="122"/>
      <c r="B380" s="119"/>
      <c r="C380" s="1">
        <v>16</v>
      </c>
      <c r="D380" s="1" t="s">
        <v>433</v>
      </c>
      <c r="E380" s="5">
        <v>97848649.055299997</v>
      </c>
      <c r="F380" s="5">
        <f t="shared" si="70"/>
        <v>-58259.97</v>
      </c>
      <c r="G380" s="5">
        <v>55948468.012199998</v>
      </c>
      <c r="H380" s="6">
        <f t="shared" si="62"/>
        <v>153738857.0975</v>
      </c>
      <c r="I380" s="11"/>
      <c r="J380" s="124"/>
      <c r="K380" s="119"/>
      <c r="L380" s="12">
        <v>8</v>
      </c>
      <c r="M380" s="1" t="s">
        <v>808</v>
      </c>
      <c r="N380" s="5">
        <v>97755223.502700001</v>
      </c>
      <c r="O380" s="5">
        <f t="shared" si="72"/>
        <v>-58259.97</v>
      </c>
      <c r="P380" s="5">
        <v>53997620.935500003</v>
      </c>
      <c r="Q380" s="6">
        <f t="shared" si="63"/>
        <v>151694584.4682</v>
      </c>
    </row>
    <row r="381" spans="1:17" ht="25" customHeight="1" x14ac:dyDescent="0.25">
      <c r="A381" s="122"/>
      <c r="B381" s="119"/>
      <c r="C381" s="1">
        <v>17</v>
      </c>
      <c r="D381" s="1" t="s">
        <v>434</v>
      </c>
      <c r="E381" s="5">
        <v>136148864.74169999</v>
      </c>
      <c r="F381" s="5">
        <f t="shared" si="70"/>
        <v>-58259.97</v>
      </c>
      <c r="G381" s="5">
        <v>77043490.468600005</v>
      </c>
      <c r="H381" s="6">
        <f t="shared" si="62"/>
        <v>213134095.2403</v>
      </c>
      <c r="I381" s="11"/>
      <c r="J381" s="124"/>
      <c r="K381" s="119"/>
      <c r="L381" s="12">
        <v>9</v>
      </c>
      <c r="M381" s="1" t="s">
        <v>809</v>
      </c>
      <c r="N381" s="5">
        <v>128923498.1161</v>
      </c>
      <c r="O381" s="5">
        <f t="shared" si="72"/>
        <v>-58259.97</v>
      </c>
      <c r="P381" s="5">
        <v>67782181.686199993</v>
      </c>
      <c r="Q381" s="6">
        <f t="shared" si="63"/>
        <v>196647419.83230001</v>
      </c>
    </row>
    <row r="382" spans="1:17" ht="25" customHeight="1" x14ac:dyDescent="0.25">
      <c r="A382" s="122"/>
      <c r="B382" s="119"/>
      <c r="C382" s="1">
        <v>18</v>
      </c>
      <c r="D382" s="1" t="s">
        <v>435</v>
      </c>
      <c r="E382" s="5">
        <v>91575648.674799994</v>
      </c>
      <c r="F382" s="5">
        <f t="shared" si="70"/>
        <v>-58259.97</v>
      </c>
      <c r="G382" s="5">
        <v>56746190.476300001</v>
      </c>
      <c r="H382" s="6">
        <f t="shared" si="62"/>
        <v>148263579.18110001</v>
      </c>
      <c r="I382" s="11"/>
      <c r="J382" s="124"/>
      <c r="K382" s="119"/>
      <c r="L382" s="12">
        <v>10</v>
      </c>
      <c r="M382" s="1" t="s">
        <v>810</v>
      </c>
      <c r="N382" s="5">
        <v>90923888.976199999</v>
      </c>
      <c r="O382" s="5">
        <f t="shared" si="72"/>
        <v>-58259.97</v>
      </c>
      <c r="P382" s="5">
        <v>54379851.514799997</v>
      </c>
      <c r="Q382" s="6">
        <f t="shared" si="63"/>
        <v>145245480.521</v>
      </c>
    </row>
    <row r="383" spans="1:17" ht="25" customHeight="1" x14ac:dyDescent="0.25">
      <c r="A383" s="122"/>
      <c r="B383" s="119"/>
      <c r="C383" s="1">
        <v>19</v>
      </c>
      <c r="D383" s="1" t="s">
        <v>436</v>
      </c>
      <c r="E383" s="5">
        <v>120833951.6242</v>
      </c>
      <c r="F383" s="5">
        <f t="shared" si="70"/>
        <v>-58259.97</v>
      </c>
      <c r="G383" s="5">
        <v>72181631.664100006</v>
      </c>
      <c r="H383" s="6">
        <f t="shared" si="62"/>
        <v>192957323.31830001</v>
      </c>
      <c r="I383" s="11"/>
      <c r="J383" s="124"/>
      <c r="K383" s="119"/>
      <c r="L383" s="12">
        <v>11</v>
      </c>
      <c r="M383" s="1" t="s">
        <v>811</v>
      </c>
      <c r="N383" s="5">
        <v>87090629.364299998</v>
      </c>
      <c r="O383" s="5">
        <f t="shared" si="72"/>
        <v>-58259.97</v>
      </c>
      <c r="P383" s="5">
        <v>49397681.1897</v>
      </c>
      <c r="Q383" s="6">
        <f t="shared" si="63"/>
        <v>136430050.58399999</v>
      </c>
    </row>
    <row r="384" spans="1:17" ht="25" customHeight="1" x14ac:dyDescent="0.25">
      <c r="A384" s="122"/>
      <c r="B384" s="119"/>
      <c r="C384" s="1">
        <v>20</v>
      </c>
      <c r="D384" s="1" t="s">
        <v>437</v>
      </c>
      <c r="E384" s="5">
        <v>101310455.4922</v>
      </c>
      <c r="F384" s="5">
        <f t="shared" si="70"/>
        <v>-58259.97</v>
      </c>
      <c r="G384" s="5">
        <v>57083633.555200003</v>
      </c>
      <c r="H384" s="6">
        <f t="shared" si="62"/>
        <v>158335829.0774</v>
      </c>
      <c r="I384" s="11"/>
      <c r="J384" s="124"/>
      <c r="K384" s="119"/>
      <c r="L384" s="12">
        <v>12</v>
      </c>
      <c r="M384" s="1" t="s">
        <v>812</v>
      </c>
      <c r="N384" s="5">
        <v>93374473.154499993</v>
      </c>
      <c r="O384" s="5">
        <f t="shared" si="72"/>
        <v>-58259.97</v>
      </c>
      <c r="P384" s="5">
        <v>52275607.409500003</v>
      </c>
      <c r="Q384" s="6">
        <f t="shared" si="63"/>
        <v>145591820.59399998</v>
      </c>
    </row>
    <row r="385" spans="1:17" ht="25" customHeight="1" x14ac:dyDescent="0.25">
      <c r="A385" s="122"/>
      <c r="B385" s="119"/>
      <c r="C385" s="1">
        <v>21</v>
      </c>
      <c r="D385" s="1" t="s">
        <v>438</v>
      </c>
      <c r="E385" s="5">
        <v>129133872.9931</v>
      </c>
      <c r="F385" s="5">
        <f t="shared" si="70"/>
        <v>-58259.97</v>
      </c>
      <c r="G385" s="5">
        <v>72884070.916600004</v>
      </c>
      <c r="H385" s="6">
        <f t="shared" si="62"/>
        <v>201959683.93970001</v>
      </c>
      <c r="I385" s="11"/>
      <c r="J385" s="124"/>
      <c r="K385" s="119"/>
      <c r="L385" s="12">
        <v>13</v>
      </c>
      <c r="M385" s="1" t="s">
        <v>813</v>
      </c>
      <c r="N385" s="5">
        <v>101555783.2485</v>
      </c>
      <c r="O385" s="5">
        <f t="shared" si="72"/>
        <v>-58259.97</v>
      </c>
      <c r="P385" s="5">
        <v>59170357.683799997</v>
      </c>
      <c r="Q385" s="6">
        <f t="shared" si="63"/>
        <v>160667880.9623</v>
      </c>
    </row>
    <row r="386" spans="1:17" ht="25" customHeight="1" x14ac:dyDescent="0.25">
      <c r="A386" s="122"/>
      <c r="B386" s="119"/>
      <c r="C386" s="1">
        <v>22</v>
      </c>
      <c r="D386" s="1" t="s">
        <v>439</v>
      </c>
      <c r="E386" s="5">
        <v>144474769.76050001</v>
      </c>
      <c r="F386" s="5">
        <f t="shared" si="70"/>
        <v>-58259.97</v>
      </c>
      <c r="G386" s="5">
        <v>75419833.806199998</v>
      </c>
      <c r="H386" s="6">
        <f t="shared" si="62"/>
        <v>219836343.59670001</v>
      </c>
      <c r="I386" s="11"/>
      <c r="J386" s="124"/>
      <c r="K386" s="119"/>
      <c r="L386" s="12">
        <v>14</v>
      </c>
      <c r="M386" s="1" t="s">
        <v>814</v>
      </c>
      <c r="N386" s="5">
        <v>111750586.6169</v>
      </c>
      <c r="O386" s="5">
        <f t="shared" si="72"/>
        <v>-58259.97</v>
      </c>
      <c r="P386" s="5">
        <v>65234673.055</v>
      </c>
      <c r="Q386" s="6">
        <f t="shared" si="63"/>
        <v>176926999.70190001</v>
      </c>
    </row>
    <row r="387" spans="1:17" ht="25" customHeight="1" x14ac:dyDescent="0.25">
      <c r="A387" s="122"/>
      <c r="B387" s="120"/>
      <c r="C387" s="1">
        <v>23</v>
      </c>
      <c r="D387" s="1" t="s">
        <v>440</v>
      </c>
      <c r="E387" s="5">
        <v>147521222.18619999</v>
      </c>
      <c r="F387" s="5">
        <f>-58259.97</f>
        <v>-58259.97</v>
      </c>
      <c r="G387" s="5">
        <v>85500095.045699999</v>
      </c>
      <c r="H387" s="6">
        <f t="shared" si="62"/>
        <v>232963057.26190001</v>
      </c>
      <c r="I387" s="11"/>
      <c r="J387" s="124"/>
      <c r="K387" s="119"/>
      <c r="L387" s="12">
        <v>15</v>
      </c>
      <c r="M387" s="1" t="s">
        <v>815</v>
      </c>
      <c r="N387" s="5">
        <v>103647551.4031</v>
      </c>
      <c r="O387" s="5">
        <f t="shared" si="72"/>
        <v>-58259.97</v>
      </c>
      <c r="P387" s="5">
        <v>51109924.893200003</v>
      </c>
      <c r="Q387" s="6">
        <f t="shared" si="63"/>
        <v>154699216.3263</v>
      </c>
    </row>
    <row r="388" spans="1:17" ht="25" customHeight="1" x14ac:dyDescent="0.3">
      <c r="A388" s="1"/>
      <c r="B388" s="107" t="s">
        <v>876</v>
      </c>
      <c r="C388" s="108"/>
      <c r="D388" s="109"/>
      <c r="E388" s="14">
        <f>SUM(E365:E387)</f>
        <v>2878232160.4763999</v>
      </c>
      <c r="F388" s="14">
        <f t="shared" ref="F388:H388" si="73">SUM(F365:F387)</f>
        <v>-1339979.3099999996</v>
      </c>
      <c r="G388" s="14">
        <f t="shared" si="73"/>
        <v>1601836210.5816002</v>
      </c>
      <c r="H388" s="14">
        <f t="shared" si="73"/>
        <v>4478728391.7480001</v>
      </c>
      <c r="I388" s="37"/>
      <c r="J388" s="124"/>
      <c r="K388" s="119"/>
      <c r="L388" s="12">
        <v>16</v>
      </c>
      <c r="M388" s="1" t="s">
        <v>816</v>
      </c>
      <c r="N388" s="5">
        <v>108018513.04539999</v>
      </c>
      <c r="O388" s="5">
        <f t="shared" si="72"/>
        <v>-58259.97</v>
      </c>
      <c r="P388" s="5">
        <v>56446772.703000002</v>
      </c>
      <c r="Q388" s="6">
        <f t="shared" si="63"/>
        <v>164407025.7784</v>
      </c>
    </row>
    <row r="389" spans="1:17" ht="25" customHeight="1" x14ac:dyDescent="0.25">
      <c r="A389" s="122">
        <v>19</v>
      </c>
      <c r="B389" s="118" t="s">
        <v>62</v>
      </c>
      <c r="C389" s="1">
        <v>1</v>
      </c>
      <c r="D389" s="1" t="s">
        <v>441</v>
      </c>
      <c r="E389" s="5">
        <v>94667336.497400001</v>
      </c>
      <c r="F389" s="5">
        <v>58259.97</v>
      </c>
      <c r="G389" s="5">
        <v>57485538.037100002</v>
      </c>
      <c r="H389" s="6">
        <f t="shared" si="62"/>
        <v>152211134.5045</v>
      </c>
      <c r="I389" s="11"/>
      <c r="J389" s="125"/>
      <c r="K389" s="120"/>
      <c r="L389" s="12">
        <v>17</v>
      </c>
      <c r="M389" s="1" t="s">
        <v>817</v>
      </c>
      <c r="N389" s="5">
        <v>107761823.2695</v>
      </c>
      <c r="O389" s="5">
        <f t="shared" si="72"/>
        <v>-58259.97</v>
      </c>
      <c r="P389" s="5">
        <v>54829263.344599999</v>
      </c>
      <c r="Q389" s="6">
        <f t="shared" si="63"/>
        <v>162532826.64410001</v>
      </c>
    </row>
    <row r="390" spans="1:17" ht="25" customHeight="1" x14ac:dyDescent="0.3">
      <c r="A390" s="122"/>
      <c r="B390" s="119"/>
      <c r="C390" s="1">
        <v>2</v>
      </c>
      <c r="D390" s="1" t="s">
        <v>442</v>
      </c>
      <c r="E390" s="5">
        <v>96964231.611300007</v>
      </c>
      <c r="F390" s="5">
        <v>58259.97</v>
      </c>
      <c r="G390" s="5">
        <v>59243666.973899998</v>
      </c>
      <c r="H390" s="6">
        <f t="shared" si="62"/>
        <v>156266158.55520001</v>
      </c>
      <c r="I390" s="11"/>
      <c r="J390" s="18"/>
      <c r="K390" s="107" t="s">
        <v>893</v>
      </c>
      <c r="L390" s="108"/>
      <c r="M390" s="109"/>
      <c r="N390" s="14">
        <f>SUM(N373:N389)</f>
        <v>1825556819.7608001</v>
      </c>
      <c r="O390" s="14">
        <f t="shared" ref="O390:Q390" si="74">SUM(O373:O389)</f>
        <v>-990419.48999999964</v>
      </c>
      <c r="P390" s="14">
        <f t="shared" si="74"/>
        <v>979643470.13299978</v>
      </c>
      <c r="Q390" s="14">
        <f t="shared" si="74"/>
        <v>2804209870.4038</v>
      </c>
    </row>
    <row r="391" spans="1:17" ht="25" customHeight="1" x14ac:dyDescent="0.25">
      <c r="A391" s="122"/>
      <c r="B391" s="119"/>
      <c r="C391" s="1">
        <v>3</v>
      </c>
      <c r="D391" s="1" t="s">
        <v>443</v>
      </c>
      <c r="E391" s="5">
        <v>88412275.771699995</v>
      </c>
      <c r="F391" s="5">
        <v>58259.97</v>
      </c>
      <c r="G391" s="5">
        <v>56246197.646399997</v>
      </c>
      <c r="H391" s="6">
        <f t="shared" si="62"/>
        <v>144716733.3881</v>
      </c>
      <c r="I391" s="11"/>
      <c r="J391" s="123">
        <v>36</v>
      </c>
      <c r="K391" s="118" t="s">
        <v>79</v>
      </c>
      <c r="L391" s="12">
        <v>1</v>
      </c>
      <c r="M391" s="1" t="s">
        <v>818</v>
      </c>
      <c r="N391" s="5">
        <v>101433016.8787</v>
      </c>
      <c r="O391" s="5">
        <f t="shared" si="72"/>
        <v>-58259.97</v>
      </c>
      <c r="P391" s="5">
        <v>48779317.225400001</v>
      </c>
      <c r="Q391" s="6">
        <f t="shared" si="63"/>
        <v>150154074.13410002</v>
      </c>
    </row>
    <row r="392" spans="1:17" ht="25" customHeight="1" x14ac:dyDescent="0.25">
      <c r="A392" s="122"/>
      <c r="B392" s="119"/>
      <c r="C392" s="1">
        <v>4</v>
      </c>
      <c r="D392" s="1" t="s">
        <v>444</v>
      </c>
      <c r="E392" s="5">
        <v>95915096.281000003</v>
      </c>
      <c r="F392" s="5">
        <v>58259.97</v>
      </c>
      <c r="G392" s="5">
        <v>59101620.342799999</v>
      </c>
      <c r="H392" s="6">
        <f t="shared" si="62"/>
        <v>155074976.59380001</v>
      </c>
      <c r="I392" s="11"/>
      <c r="J392" s="124"/>
      <c r="K392" s="119"/>
      <c r="L392" s="12">
        <v>2</v>
      </c>
      <c r="M392" s="1" t="s">
        <v>819</v>
      </c>
      <c r="N392" s="5">
        <v>98212511.8521</v>
      </c>
      <c r="O392" s="5">
        <f t="shared" si="72"/>
        <v>-58259.97</v>
      </c>
      <c r="P392" s="5">
        <v>53677950.080399998</v>
      </c>
      <c r="Q392" s="6">
        <f t="shared" si="63"/>
        <v>151832201.96250001</v>
      </c>
    </row>
    <row r="393" spans="1:17" ht="25" customHeight="1" x14ac:dyDescent="0.25">
      <c r="A393" s="122"/>
      <c r="B393" s="119"/>
      <c r="C393" s="1">
        <v>5</v>
      </c>
      <c r="D393" s="1" t="s">
        <v>445</v>
      </c>
      <c r="E393" s="5">
        <v>116252254.13600001</v>
      </c>
      <c r="F393" s="5">
        <v>58259.97</v>
      </c>
      <c r="G393" s="5">
        <v>68788015.034700006</v>
      </c>
      <c r="H393" s="6">
        <f t="shared" ref="H393:H413" si="75">E393+F393+G393</f>
        <v>185098529.14070001</v>
      </c>
      <c r="I393" s="11"/>
      <c r="J393" s="124"/>
      <c r="K393" s="119"/>
      <c r="L393" s="12">
        <v>3</v>
      </c>
      <c r="M393" s="1" t="s">
        <v>820</v>
      </c>
      <c r="N393" s="5">
        <v>115906850.9428</v>
      </c>
      <c r="O393" s="5">
        <f t="shared" si="72"/>
        <v>-58259.97</v>
      </c>
      <c r="P393" s="5">
        <v>56392423.8785</v>
      </c>
      <c r="Q393" s="6">
        <f t="shared" ref="Q393:Q413" si="76">N393+O393+P393</f>
        <v>172241014.8513</v>
      </c>
    </row>
    <row r="394" spans="1:17" ht="25" customHeight="1" x14ac:dyDescent="0.25">
      <c r="A394" s="122"/>
      <c r="B394" s="119"/>
      <c r="C394" s="1">
        <v>6</v>
      </c>
      <c r="D394" s="1" t="s">
        <v>446</v>
      </c>
      <c r="E394" s="5">
        <v>92618742.736599997</v>
      </c>
      <c r="F394" s="5">
        <v>58259.97</v>
      </c>
      <c r="G394" s="5">
        <v>57129213.953100003</v>
      </c>
      <c r="H394" s="6">
        <f t="shared" si="75"/>
        <v>149806216.65970001</v>
      </c>
      <c r="I394" s="11"/>
      <c r="J394" s="124"/>
      <c r="K394" s="119"/>
      <c r="L394" s="12">
        <v>4</v>
      </c>
      <c r="M394" s="1" t="s">
        <v>821</v>
      </c>
      <c r="N394" s="5">
        <v>127927349.3574</v>
      </c>
      <c r="O394" s="5">
        <f t="shared" si="72"/>
        <v>-58259.97</v>
      </c>
      <c r="P394" s="5">
        <v>61473170.613700002</v>
      </c>
      <c r="Q394" s="6">
        <f t="shared" si="76"/>
        <v>189342260.0011</v>
      </c>
    </row>
    <row r="395" spans="1:17" ht="25" customHeight="1" x14ac:dyDescent="0.25">
      <c r="A395" s="122"/>
      <c r="B395" s="119"/>
      <c r="C395" s="1">
        <v>7</v>
      </c>
      <c r="D395" s="1" t="s">
        <v>447</v>
      </c>
      <c r="E395" s="5">
        <v>149496724.87169999</v>
      </c>
      <c r="F395" s="5">
        <v>58259.97</v>
      </c>
      <c r="G395" s="5">
        <v>84340474.544599995</v>
      </c>
      <c r="H395" s="6">
        <f t="shared" si="75"/>
        <v>233895459.38629997</v>
      </c>
      <c r="I395" s="11"/>
      <c r="J395" s="124"/>
      <c r="K395" s="119"/>
      <c r="L395" s="12">
        <v>5</v>
      </c>
      <c r="M395" s="1" t="s">
        <v>822</v>
      </c>
      <c r="N395" s="5">
        <v>111347124.1762</v>
      </c>
      <c r="O395" s="5">
        <f t="shared" si="72"/>
        <v>-58259.97</v>
      </c>
      <c r="P395" s="5">
        <v>55613692.1928</v>
      </c>
      <c r="Q395" s="6">
        <f t="shared" si="76"/>
        <v>166902556.39899999</v>
      </c>
    </row>
    <row r="396" spans="1:17" ht="25" customHeight="1" x14ac:dyDescent="0.25">
      <c r="A396" s="122"/>
      <c r="B396" s="119"/>
      <c r="C396" s="1">
        <v>8</v>
      </c>
      <c r="D396" s="1" t="s">
        <v>448</v>
      </c>
      <c r="E396" s="5">
        <v>101854478.7093</v>
      </c>
      <c r="F396" s="5">
        <v>58259.97</v>
      </c>
      <c r="G396" s="5">
        <v>61199278.050899997</v>
      </c>
      <c r="H396" s="6">
        <f t="shared" si="75"/>
        <v>163112016.73019999</v>
      </c>
      <c r="I396" s="11"/>
      <c r="J396" s="124"/>
      <c r="K396" s="119"/>
      <c r="L396" s="12">
        <v>6</v>
      </c>
      <c r="M396" s="1" t="s">
        <v>823</v>
      </c>
      <c r="N396" s="5">
        <v>154611897.4339</v>
      </c>
      <c r="O396" s="5">
        <f t="shared" si="72"/>
        <v>-58259.97</v>
      </c>
      <c r="P396" s="5">
        <v>75221725.726899996</v>
      </c>
      <c r="Q396" s="6">
        <f t="shared" si="76"/>
        <v>229775363.19080001</v>
      </c>
    </row>
    <row r="397" spans="1:17" ht="25" customHeight="1" x14ac:dyDescent="0.25">
      <c r="A397" s="122"/>
      <c r="B397" s="119"/>
      <c r="C397" s="1">
        <v>9</v>
      </c>
      <c r="D397" s="1" t="s">
        <v>449</v>
      </c>
      <c r="E397" s="5">
        <v>109489610.8994</v>
      </c>
      <c r="F397" s="5">
        <v>58259.97</v>
      </c>
      <c r="G397" s="5">
        <v>63111638.453599997</v>
      </c>
      <c r="H397" s="6">
        <f t="shared" si="75"/>
        <v>172659509.32299998</v>
      </c>
      <c r="I397" s="11"/>
      <c r="J397" s="124"/>
      <c r="K397" s="119"/>
      <c r="L397" s="12">
        <v>7</v>
      </c>
      <c r="M397" s="1" t="s">
        <v>824</v>
      </c>
      <c r="N397" s="5">
        <v>117421028.39839999</v>
      </c>
      <c r="O397" s="5">
        <f t="shared" si="72"/>
        <v>-58259.97</v>
      </c>
      <c r="P397" s="5">
        <v>64047354.153200001</v>
      </c>
      <c r="Q397" s="6">
        <f t="shared" si="76"/>
        <v>181410122.58160001</v>
      </c>
    </row>
    <row r="398" spans="1:17" ht="25" customHeight="1" x14ac:dyDescent="0.25">
      <c r="A398" s="122"/>
      <c r="B398" s="119"/>
      <c r="C398" s="1">
        <v>10</v>
      </c>
      <c r="D398" s="1" t="s">
        <v>450</v>
      </c>
      <c r="E398" s="5">
        <v>110256445.11390001</v>
      </c>
      <c r="F398" s="5">
        <v>58259.97</v>
      </c>
      <c r="G398" s="5">
        <v>65580000.546099998</v>
      </c>
      <c r="H398" s="6">
        <f t="shared" si="75"/>
        <v>175894705.63</v>
      </c>
      <c r="I398" s="11"/>
      <c r="J398" s="124"/>
      <c r="K398" s="119"/>
      <c r="L398" s="12">
        <v>8</v>
      </c>
      <c r="M398" s="1" t="s">
        <v>409</v>
      </c>
      <c r="N398" s="5">
        <v>106532844.1701</v>
      </c>
      <c r="O398" s="5">
        <f t="shared" si="72"/>
        <v>-58259.97</v>
      </c>
      <c r="P398" s="5">
        <v>52768368.638700001</v>
      </c>
      <c r="Q398" s="6">
        <f t="shared" si="76"/>
        <v>159242952.83880001</v>
      </c>
    </row>
    <row r="399" spans="1:17" ht="25" customHeight="1" x14ac:dyDescent="0.25">
      <c r="A399" s="122"/>
      <c r="B399" s="119"/>
      <c r="C399" s="1">
        <v>11</v>
      </c>
      <c r="D399" s="1" t="s">
        <v>451</v>
      </c>
      <c r="E399" s="5">
        <v>102192486.55850001</v>
      </c>
      <c r="F399" s="5">
        <v>58259.97</v>
      </c>
      <c r="G399" s="5">
        <v>54965582.500500001</v>
      </c>
      <c r="H399" s="6">
        <f t="shared" si="75"/>
        <v>157216329.02900001</v>
      </c>
      <c r="I399" s="11"/>
      <c r="J399" s="124"/>
      <c r="K399" s="119"/>
      <c r="L399" s="12">
        <v>9</v>
      </c>
      <c r="M399" s="1" t="s">
        <v>825</v>
      </c>
      <c r="N399" s="5">
        <v>115165017.1893</v>
      </c>
      <c r="O399" s="5">
        <f t="shared" si="72"/>
        <v>-58259.97</v>
      </c>
      <c r="P399" s="5">
        <v>56306690.942699999</v>
      </c>
      <c r="Q399" s="6">
        <f t="shared" si="76"/>
        <v>171413448.162</v>
      </c>
    </row>
    <row r="400" spans="1:17" ht="25" customHeight="1" x14ac:dyDescent="0.25">
      <c r="A400" s="122"/>
      <c r="B400" s="119"/>
      <c r="C400" s="1">
        <v>12</v>
      </c>
      <c r="D400" s="1" t="s">
        <v>452</v>
      </c>
      <c r="E400" s="5">
        <v>100116334.8928</v>
      </c>
      <c r="F400" s="5">
        <v>58259.97</v>
      </c>
      <c r="G400" s="5">
        <v>60195950.2236</v>
      </c>
      <c r="H400" s="6">
        <f t="shared" si="75"/>
        <v>160370545.0864</v>
      </c>
      <c r="I400" s="11"/>
      <c r="J400" s="124"/>
      <c r="K400" s="119"/>
      <c r="L400" s="12">
        <v>10</v>
      </c>
      <c r="M400" s="1" t="s">
        <v>826</v>
      </c>
      <c r="N400" s="5">
        <v>152008430.6108</v>
      </c>
      <c r="O400" s="5">
        <f t="shared" si="72"/>
        <v>-58259.97</v>
      </c>
      <c r="P400" s="5">
        <v>65203596.166900001</v>
      </c>
      <c r="Q400" s="6">
        <f t="shared" si="76"/>
        <v>217153766.80770001</v>
      </c>
    </row>
    <row r="401" spans="1:17" ht="25" customHeight="1" x14ac:dyDescent="0.25">
      <c r="A401" s="122"/>
      <c r="B401" s="119"/>
      <c r="C401" s="1">
        <v>13</v>
      </c>
      <c r="D401" s="1" t="s">
        <v>453</v>
      </c>
      <c r="E401" s="5">
        <v>104607415.184</v>
      </c>
      <c r="F401" s="5">
        <v>58259.97</v>
      </c>
      <c r="G401" s="5">
        <v>61538148.182599999</v>
      </c>
      <c r="H401" s="6">
        <f t="shared" si="75"/>
        <v>166203823.33660001</v>
      </c>
      <c r="I401" s="11"/>
      <c r="J401" s="124"/>
      <c r="K401" s="119"/>
      <c r="L401" s="12">
        <v>11</v>
      </c>
      <c r="M401" s="1" t="s">
        <v>827</v>
      </c>
      <c r="N401" s="5">
        <v>94911018.917600006</v>
      </c>
      <c r="O401" s="5">
        <f t="shared" si="72"/>
        <v>-58259.97</v>
      </c>
      <c r="P401" s="5">
        <v>48051410.570799999</v>
      </c>
      <c r="Q401" s="6">
        <f t="shared" si="76"/>
        <v>142904169.51840001</v>
      </c>
    </row>
    <row r="402" spans="1:17" ht="25" customHeight="1" x14ac:dyDescent="0.25">
      <c r="A402" s="122"/>
      <c r="B402" s="119"/>
      <c r="C402" s="1">
        <v>14</v>
      </c>
      <c r="D402" s="1" t="s">
        <v>454</v>
      </c>
      <c r="E402" s="5">
        <v>93310283.756200001</v>
      </c>
      <c r="F402" s="5">
        <v>58259.97</v>
      </c>
      <c r="G402" s="5">
        <v>56208106.316399999</v>
      </c>
      <c r="H402" s="6">
        <f t="shared" si="75"/>
        <v>149576650.04260001</v>
      </c>
      <c r="I402" s="11"/>
      <c r="J402" s="124"/>
      <c r="K402" s="119"/>
      <c r="L402" s="12">
        <v>12</v>
      </c>
      <c r="M402" s="1" t="s">
        <v>828</v>
      </c>
      <c r="N402" s="5">
        <v>109623795.59739999</v>
      </c>
      <c r="O402" s="5">
        <f t="shared" si="72"/>
        <v>-58259.97</v>
      </c>
      <c r="P402" s="5">
        <v>56781570.174699999</v>
      </c>
      <c r="Q402" s="6">
        <f t="shared" si="76"/>
        <v>166347105.8021</v>
      </c>
    </row>
    <row r="403" spans="1:17" ht="25" customHeight="1" x14ac:dyDescent="0.25">
      <c r="A403" s="122"/>
      <c r="B403" s="119"/>
      <c r="C403" s="1">
        <v>15</v>
      </c>
      <c r="D403" s="1" t="s">
        <v>455</v>
      </c>
      <c r="E403" s="5">
        <v>92823368.125300005</v>
      </c>
      <c r="F403" s="5">
        <v>58259.97</v>
      </c>
      <c r="G403" s="5">
        <v>51157876.554499999</v>
      </c>
      <c r="H403" s="6">
        <f t="shared" si="75"/>
        <v>144039504.6498</v>
      </c>
      <c r="I403" s="11"/>
      <c r="J403" s="124"/>
      <c r="K403" s="119"/>
      <c r="L403" s="12">
        <v>13</v>
      </c>
      <c r="M403" s="1" t="s">
        <v>829</v>
      </c>
      <c r="N403" s="5">
        <v>116142807.6551</v>
      </c>
      <c r="O403" s="5">
        <f t="shared" si="72"/>
        <v>-58259.97</v>
      </c>
      <c r="P403" s="5">
        <v>62361346.264799997</v>
      </c>
      <c r="Q403" s="6">
        <f t="shared" si="76"/>
        <v>178445893.9499</v>
      </c>
    </row>
    <row r="404" spans="1:17" ht="25" customHeight="1" x14ac:dyDescent="0.25">
      <c r="A404" s="122"/>
      <c r="B404" s="119"/>
      <c r="C404" s="1">
        <v>16</v>
      </c>
      <c r="D404" s="1" t="s">
        <v>456</v>
      </c>
      <c r="E404" s="5">
        <v>100320791.7431</v>
      </c>
      <c r="F404" s="5">
        <v>58259.97</v>
      </c>
      <c r="G404" s="5">
        <v>60436134.171800002</v>
      </c>
      <c r="H404" s="6">
        <f t="shared" si="75"/>
        <v>160815185.8849</v>
      </c>
      <c r="I404" s="11"/>
      <c r="J404" s="125"/>
      <c r="K404" s="120"/>
      <c r="L404" s="12">
        <v>14</v>
      </c>
      <c r="M404" s="1" t="s">
        <v>830</v>
      </c>
      <c r="N404" s="5">
        <v>128268928.5464</v>
      </c>
      <c r="O404" s="5">
        <f t="shared" si="72"/>
        <v>-58259.97</v>
      </c>
      <c r="P404" s="5">
        <v>65416227.020499997</v>
      </c>
      <c r="Q404" s="6">
        <f t="shared" si="76"/>
        <v>193626895.59689999</v>
      </c>
    </row>
    <row r="405" spans="1:17" ht="25" customHeight="1" x14ac:dyDescent="0.3">
      <c r="A405" s="122"/>
      <c r="B405" s="119"/>
      <c r="C405" s="1">
        <v>17</v>
      </c>
      <c r="D405" s="1" t="s">
        <v>457</v>
      </c>
      <c r="E405" s="5">
        <v>114559389.68260001</v>
      </c>
      <c r="F405" s="5">
        <v>58259.97</v>
      </c>
      <c r="G405" s="5">
        <v>69333588.262500003</v>
      </c>
      <c r="H405" s="6">
        <f t="shared" si="75"/>
        <v>183951237.91510001</v>
      </c>
      <c r="I405" s="11"/>
      <c r="J405" s="18"/>
      <c r="K405" s="107" t="s">
        <v>894</v>
      </c>
      <c r="L405" s="108"/>
      <c r="M405" s="109"/>
      <c r="N405" s="14">
        <f>SUM(N391:N404)</f>
        <v>1649512621.7262001</v>
      </c>
      <c r="O405" s="14">
        <f t="shared" ref="O405:Q405" si="77">SUM(O391:O404)</f>
        <v>-815639.57999999973</v>
      </c>
      <c r="P405" s="14">
        <f t="shared" si="77"/>
        <v>822094843.64999998</v>
      </c>
      <c r="Q405" s="14">
        <f t="shared" si="77"/>
        <v>2470791825.7961998</v>
      </c>
    </row>
    <row r="406" spans="1:17" ht="25" customHeight="1" x14ac:dyDescent="0.25">
      <c r="A406" s="122"/>
      <c r="B406" s="119"/>
      <c r="C406" s="1">
        <v>18</v>
      </c>
      <c r="D406" s="1" t="s">
        <v>458</v>
      </c>
      <c r="E406" s="5">
        <v>137731508.8026</v>
      </c>
      <c r="F406" s="5">
        <v>58259.97</v>
      </c>
      <c r="G406" s="5">
        <v>78114353.350899994</v>
      </c>
      <c r="H406" s="6">
        <f t="shared" si="75"/>
        <v>215904122.12349999</v>
      </c>
      <c r="I406" s="11"/>
      <c r="J406" s="123">
        <v>37</v>
      </c>
      <c r="K406" s="118" t="s">
        <v>80</v>
      </c>
      <c r="L406" s="12">
        <v>1</v>
      </c>
      <c r="M406" s="1" t="s">
        <v>831</v>
      </c>
      <c r="N406" s="5">
        <v>84730703.838799998</v>
      </c>
      <c r="O406" s="5">
        <f>-58259.97</f>
        <v>-58259.97</v>
      </c>
      <c r="P406" s="5">
        <v>496884212.32849997</v>
      </c>
      <c r="Q406" s="6">
        <f t="shared" si="76"/>
        <v>581556656.19729996</v>
      </c>
    </row>
    <row r="407" spans="1:17" ht="25" customHeight="1" x14ac:dyDescent="0.25">
      <c r="A407" s="122"/>
      <c r="B407" s="119"/>
      <c r="C407" s="1">
        <v>19</v>
      </c>
      <c r="D407" s="1" t="s">
        <v>459</v>
      </c>
      <c r="E407" s="5">
        <v>94693814.692300007</v>
      </c>
      <c r="F407" s="5">
        <v>58259.97</v>
      </c>
      <c r="G407" s="5">
        <v>58566804.897</v>
      </c>
      <c r="H407" s="6">
        <f t="shared" si="75"/>
        <v>153318879.55930001</v>
      </c>
      <c r="I407" s="11"/>
      <c r="J407" s="124"/>
      <c r="K407" s="119"/>
      <c r="L407" s="12">
        <v>2</v>
      </c>
      <c r="M407" s="1" t="s">
        <v>832</v>
      </c>
      <c r="N407" s="5">
        <v>216297431.852</v>
      </c>
      <c r="O407" s="5">
        <f t="shared" ref="O407:O411" si="78">-58259.97</f>
        <v>-58259.97</v>
      </c>
      <c r="P407" s="5">
        <v>575934479.83430004</v>
      </c>
      <c r="Q407" s="6">
        <f t="shared" si="76"/>
        <v>792173651.71630001</v>
      </c>
    </row>
    <row r="408" spans="1:17" ht="25" customHeight="1" x14ac:dyDescent="0.25">
      <c r="A408" s="122"/>
      <c r="B408" s="119"/>
      <c r="C408" s="1">
        <v>20</v>
      </c>
      <c r="D408" s="1" t="s">
        <v>460</v>
      </c>
      <c r="E408" s="5">
        <v>91243797.220300004</v>
      </c>
      <c r="F408" s="5">
        <v>58259.97</v>
      </c>
      <c r="G408" s="5">
        <v>55256152.386600003</v>
      </c>
      <c r="H408" s="6">
        <f t="shared" si="75"/>
        <v>146558209.57690001</v>
      </c>
      <c r="I408" s="11"/>
      <c r="J408" s="124"/>
      <c r="K408" s="119"/>
      <c r="L408" s="12">
        <v>3</v>
      </c>
      <c r="M408" s="1" t="s">
        <v>833</v>
      </c>
      <c r="N408" s="5">
        <v>121834428.3919</v>
      </c>
      <c r="O408" s="5">
        <f t="shared" si="78"/>
        <v>-58259.97</v>
      </c>
      <c r="P408" s="5">
        <v>515410869.22939998</v>
      </c>
      <c r="Q408" s="6">
        <f t="shared" si="76"/>
        <v>637187037.65129995</v>
      </c>
    </row>
    <row r="409" spans="1:17" ht="25" customHeight="1" x14ac:dyDescent="0.25">
      <c r="A409" s="122"/>
      <c r="B409" s="119"/>
      <c r="C409" s="1">
        <v>21</v>
      </c>
      <c r="D409" s="1" t="s">
        <v>461</v>
      </c>
      <c r="E409" s="5">
        <v>132943155.3652</v>
      </c>
      <c r="F409" s="5">
        <v>58259.97</v>
      </c>
      <c r="G409" s="5">
        <v>78494827.557600006</v>
      </c>
      <c r="H409" s="6">
        <f t="shared" si="75"/>
        <v>211496242.8928</v>
      </c>
      <c r="I409" s="11"/>
      <c r="J409" s="124"/>
      <c r="K409" s="119"/>
      <c r="L409" s="12">
        <v>4</v>
      </c>
      <c r="M409" s="1" t="s">
        <v>834</v>
      </c>
      <c r="N409" s="5">
        <v>104413720.36149999</v>
      </c>
      <c r="O409" s="5">
        <f t="shared" si="78"/>
        <v>-58259.97</v>
      </c>
      <c r="P409" s="5">
        <v>507787553.66079998</v>
      </c>
      <c r="Q409" s="6">
        <f t="shared" si="76"/>
        <v>612143014.05229998</v>
      </c>
    </row>
    <row r="410" spans="1:17" ht="25" customHeight="1" x14ac:dyDescent="0.25">
      <c r="A410" s="122"/>
      <c r="B410" s="119"/>
      <c r="C410" s="1">
        <v>22</v>
      </c>
      <c r="D410" s="1" t="s">
        <v>462</v>
      </c>
      <c r="E410" s="5">
        <v>88478835.007200003</v>
      </c>
      <c r="F410" s="5">
        <v>58259.97</v>
      </c>
      <c r="G410" s="5">
        <v>53892658.410300002</v>
      </c>
      <c r="H410" s="6">
        <f t="shared" si="75"/>
        <v>142429753.38749999</v>
      </c>
      <c r="I410" s="11"/>
      <c r="J410" s="124"/>
      <c r="K410" s="119"/>
      <c r="L410" s="12">
        <v>5</v>
      </c>
      <c r="M410" s="1" t="s">
        <v>835</v>
      </c>
      <c r="N410" s="5">
        <v>99210788.592299998</v>
      </c>
      <c r="O410" s="5">
        <f t="shared" si="78"/>
        <v>-58259.97</v>
      </c>
      <c r="P410" s="5">
        <v>501156917.9109</v>
      </c>
      <c r="Q410" s="6">
        <f t="shared" si="76"/>
        <v>600309446.53320003</v>
      </c>
    </row>
    <row r="411" spans="1:17" ht="25" customHeight="1" x14ac:dyDescent="0.25">
      <c r="A411" s="122"/>
      <c r="B411" s="119"/>
      <c r="C411" s="1">
        <v>23</v>
      </c>
      <c r="D411" s="1" t="s">
        <v>463</v>
      </c>
      <c r="E411" s="5">
        <v>89293269.097399995</v>
      </c>
      <c r="F411" s="5">
        <v>58259.97</v>
      </c>
      <c r="G411" s="5">
        <v>53379907.3948</v>
      </c>
      <c r="H411" s="6">
        <f t="shared" si="75"/>
        <v>142731436.46219999</v>
      </c>
      <c r="I411" s="11"/>
      <c r="J411" s="125"/>
      <c r="K411" s="120"/>
      <c r="L411" s="12">
        <v>6</v>
      </c>
      <c r="M411" s="1" t="s">
        <v>836</v>
      </c>
      <c r="N411" s="5">
        <v>102051982.3348</v>
      </c>
      <c r="O411" s="5">
        <f t="shared" si="78"/>
        <v>-58259.97</v>
      </c>
      <c r="P411" s="5">
        <v>499891231.93180001</v>
      </c>
      <c r="Q411" s="6">
        <f t="shared" si="76"/>
        <v>601884954.29659998</v>
      </c>
    </row>
    <row r="412" spans="1:17" ht="25" customHeight="1" thickBot="1" x14ac:dyDescent="0.35">
      <c r="A412" s="122"/>
      <c r="B412" s="119"/>
      <c r="C412" s="1">
        <v>24</v>
      </c>
      <c r="D412" s="1" t="s">
        <v>464</v>
      </c>
      <c r="E412" s="5">
        <v>115199061.02869999</v>
      </c>
      <c r="F412" s="5">
        <v>58259.97</v>
      </c>
      <c r="G412" s="5">
        <v>67435827.706799999</v>
      </c>
      <c r="H412" s="6">
        <f t="shared" si="75"/>
        <v>182693148.70550001</v>
      </c>
      <c r="I412" s="11"/>
      <c r="J412" s="18"/>
      <c r="K412" s="107"/>
      <c r="L412" s="108"/>
      <c r="M412" s="109"/>
      <c r="N412" s="19">
        <f>SUM(N406:N411)</f>
        <v>728539055.37129998</v>
      </c>
      <c r="O412" s="19">
        <f t="shared" ref="O412:Q412" si="79">SUM(O406:O411)</f>
        <v>-349559.81999999995</v>
      </c>
      <c r="P412" s="19">
        <f t="shared" si="79"/>
        <v>3097065264.8957</v>
      </c>
      <c r="Q412" s="19">
        <f t="shared" si="79"/>
        <v>3825254760.447</v>
      </c>
    </row>
    <row r="413" spans="1:17" ht="25" customHeight="1" thickTop="1" thickBot="1" x14ac:dyDescent="0.35">
      <c r="A413" s="122"/>
      <c r="B413" s="119"/>
      <c r="C413" s="1">
        <v>25</v>
      </c>
      <c r="D413" s="1" t="s">
        <v>465</v>
      </c>
      <c r="E413" s="5">
        <v>117707896.52410001</v>
      </c>
      <c r="F413" s="5">
        <v>58259.97</v>
      </c>
      <c r="G413" s="5">
        <v>70860534.660500005</v>
      </c>
      <c r="H413" s="6">
        <f t="shared" si="75"/>
        <v>188626691.15460002</v>
      </c>
      <c r="I413" s="11"/>
      <c r="J413" s="107"/>
      <c r="K413" s="108"/>
      <c r="L413" s="108"/>
      <c r="M413" s="109"/>
      <c r="N413" s="10">
        <v>80181694734.156601</v>
      </c>
      <c r="O413" s="10">
        <f>-58591734.6</f>
        <v>-58591734.600000001</v>
      </c>
      <c r="P413" s="10">
        <v>51217851852.363121</v>
      </c>
      <c r="Q413" s="8">
        <f t="shared" si="76"/>
        <v>131340954851.91971</v>
      </c>
    </row>
    <row r="414" spans="1:17" ht="13" thickTop="1" x14ac:dyDescent="0.25"/>
    <row r="415" spans="1:17" x14ac:dyDescent="0.25">
      <c r="P415" s="38"/>
    </row>
  </sheetData>
  <mergeCells count="116">
    <mergeCell ref="J159:J183"/>
    <mergeCell ref="K159:K183"/>
    <mergeCell ref="K184:M184"/>
    <mergeCell ref="J185:J204"/>
    <mergeCell ref="K185:K204"/>
    <mergeCell ref="K205:M205"/>
    <mergeCell ref="J124:J143"/>
    <mergeCell ref="K124:K143"/>
    <mergeCell ref="K144:M144"/>
    <mergeCell ref="J145:J157"/>
    <mergeCell ref="K145:K157"/>
    <mergeCell ref="K158:M158"/>
    <mergeCell ref="J256:J288"/>
    <mergeCell ref="K256:K288"/>
    <mergeCell ref="K289:M289"/>
    <mergeCell ref="J290:J306"/>
    <mergeCell ref="K290:K306"/>
    <mergeCell ref="K307:M307"/>
    <mergeCell ref="J206:J223"/>
    <mergeCell ref="K206:K223"/>
    <mergeCell ref="K224:M224"/>
    <mergeCell ref="J225:J254"/>
    <mergeCell ref="K225:K254"/>
    <mergeCell ref="K255:M255"/>
    <mergeCell ref="J356:J371"/>
    <mergeCell ref="K356:K371"/>
    <mergeCell ref="K372:M372"/>
    <mergeCell ref="J373:J389"/>
    <mergeCell ref="K373:K389"/>
    <mergeCell ref="J308:J330"/>
    <mergeCell ref="K308:K330"/>
    <mergeCell ref="K331:M331"/>
    <mergeCell ref="J332:J354"/>
    <mergeCell ref="K332:K354"/>
    <mergeCell ref="K355:M355"/>
    <mergeCell ref="J406:J411"/>
    <mergeCell ref="K406:K411"/>
    <mergeCell ref="B388:D388"/>
    <mergeCell ref="A389:A413"/>
    <mergeCell ref="B389:B413"/>
    <mergeCell ref="K412:M412"/>
    <mergeCell ref="J413:M413"/>
    <mergeCell ref="K390:M390"/>
    <mergeCell ref="J391:J404"/>
    <mergeCell ref="K391:K404"/>
    <mergeCell ref="K405:M40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K106:M106"/>
    <mergeCell ref="J107:J122"/>
    <mergeCell ref="K107:K122"/>
    <mergeCell ref="B48:B78"/>
    <mergeCell ref="A80:A100"/>
    <mergeCell ref="J85:J105"/>
    <mergeCell ref="A123:A130"/>
    <mergeCell ref="B123:B130"/>
    <mergeCell ref="K123:M123"/>
    <mergeCell ref="J28:J61"/>
    <mergeCell ref="K28:K61"/>
    <mergeCell ref="K62:M62"/>
    <mergeCell ref="J63:J83"/>
    <mergeCell ref="K63:K83"/>
    <mergeCell ref="K84:M84"/>
    <mergeCell ref="K85:K105"/>
    <mergeCell ref="A1:Q1"/>
    <mergeCell ref="B4:Q4"/>
    <mergeCell ref="B8:B24"/>
    <mergeCell ref="K8:K26"/>
    <mergeCell ref="J8:J26"/>
    <mergeCell ref="A8:A24"/>
    <mergeCell ref="B25:D25"/>
    <mergeCell ref="A26:A46"/>
    <mergeCell ref="B26:B46"/>
    <mergeCell ref="K27:M27"/>
  </mergeCells>
  <phoneticPr fontId="3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1"/>
  <sheetViews>
    <sheetView tabSelected="1" workbookViewId="0">
      <selection sqref="A1:H1"/>
    </sheetView>
  </sheetViews>
  <sheetFormatPr defaultRowHeight="12.5" x14ac:dyDescent="0.25"/>
  <cols>
    <col min="2" max="2" width="24.1796875" customWidth="1"/>
    <col min="4" max="5" width="25.54296875" customWidth="1"/>
    <col min="6" max="6" width="25" customWidth="1"/>
    <col min="7" max="7" width="26.1796875" customWidth="1"/>
    <col min="8" max="8" width="8.453125" customWidth="1"/>
    <col min="9" max="10" width="18.7265625" bestFit="1" customWidth="1"/>
  </cols>
  <sheetData>
    <row r="1" spans="1:9" ht="27.5" x14ac:dyDescent="0.55000000000000004">
      <c r="A1" s="128" t="s">
        <v>916</v>
      </c>
      <c r="B1" s="128"/>
      <c r="C1" s="128"/>
      <c r="D1" s="128"/>
      <c r="E1" s="128"/>
      <c r="F1" s="128"/>
      <c r="G1" s="128"/>
      <c r="H1" s="128"/>
    </row>
    <row r="2" spans="1:9" ht="25" x14ac:dyDescent="0.5">
      <c r="A2" s="129" t="s">
        <v>917</v>
      </c>
      <c r="B2" s="129"/>
      <c r="C2" s="129"/>
      <c r="D2" s="129"/>
      <c r="E2" s="129"/>
      <c r="F2" s="129"/>
      <c r="G2" s="129"/>
      <c r="H2" s="129"/>
    </row>
    <row r="3" spans="1:9" ht="46.5" customHeight="1" x14ac:dyDescent="0.35">
      <c r="A3" s="130" t="s">
        <v>920</v>
      </c>
      <c r="B3" s="130"/>
      <c r="C3" s="130"/>
      <c r="D3" s="130"/>
      <c r="E3" s="130"/>
      <c r="F3" s="130"/>
      <c r="G3" s="130"/>
      <c r="H3" s="130"/>
    </row>
    <row r="4" spans="1:9" ht="17.5" x14ac:dyDescent="0.35">
      <c r="A4" s="80"/>
      <c r="B4" s="81">
        <v>1</v>
      </c>
      <c r="C4" s="81">
        <v>2</v>
      </c>
      <c r="D4" s="81">
        <v>3</v>
      </c>
      <c r="E4" s="81">
        <v>4</v>
      </c>
      <c r="F4" s="81">
        <v>5</v>
      </c>
      <c r="G4" s="82" t="s">
        <v>928</v>
      </c>
      <c r="H4" s="83"/>
    </row>
    <row r="5" spans="1:9" ht="31" x14ac:dyDescent="0.35">
      <c r="A5" s="84" t="s">
        <v>0</v>
      </c>
      <c r="B5" s="84" t="s">
        <v>22</v>
      </c>
      <c r="C5" s="85" t="s">
        <v>1</v>
      </c>
      <c r="D5" s="86" t="s">
        <v>7</v>
      </c>
      <c r="E5" s="87" t="s">
        <v>900</v>
      </c>
      <c r="F5" s="84" t="s">
        <v>13</v>
      </c>
      <c r="G5" s="84" t="s">
        <v>16</v>
      </c>
      <c r="H5" s="84" t="s">
        <v>0</v>
      </c>
    </row>
    <row r="6" spans="1:9" ht="18" x14ac:dyDescent="0.4">
      <c r="A6" s="88"/>
      <c r="B6" s="88"/>
      <c r="C6" s="88"/>
      <c r="D6" s="89" t="s">
        <v>904</v>
      </c>
      <c r="E6" s="89" t="s">
        <v>904</v>
      </c>
      <c r="F6" s="89" t="s">
        <v>904</v>
      </c>
      <c r="G6" s="89" t="s">
        <v>904</v>
      </c>
      <c r="H6" s="88"/>
    </row>
    <row r="7" spans="1:9" ht="18" x14ac:dyDescent="0.4">
      <c r="A7" s="90">
        <v>1</v>
      </c>
      <c r="B7" s="88" t="s">
        <v>44</v>
      </c>
      <c r="C7" s="90">
        <v>17</v>
      </c>
      <c r="D7" s="88">
        <v>1664264816.3406</v>
      </c>
      <c r="E7" s="88">
        <f>-990419.49</f>
        <v>-990419.49</v>
      </c>
      <c r="F7" s="88">
        <v>897938878.84809995</v>
      </c>
      <c r="G7" s="88">
        <f>D7+E7+F7</f>
        <v>2561213275.6987</v>
      </c>
      <c r="H7" s="91">
        <v>1</v>
      </c>
    </row>
    <row r="8" spans="1:9" ht="18" x14ac:dyDescent="0.4">
      <c r="A8" s="90">
        <v>2</v>
      </c>
      <c r="B8" s="88" t="s">
        <v>45</v>
      </c>
      <c r="C8" s="90">
        <v>21</v>
      </c>
      <c r="D8" s="88">
        <v>2099231204.8945</v>
      </c>
      <c r="E8" s="88">
        <f>-1223459.37</f>
        <v>-1223459.3700000001</v>
      </c>
      <c r="F8" s="88">
        <v>1101356472.8022001</v>
      </c>
      <c r="G8" s="88">
        <f t="shared" ref="G8:G43" si="0">D8+E8+F8</f>
        <v>3199364218.3267002</v>
      </c>
      <c r="H8" s="91">
        <v>2</v>
      </c>
      <c r="I8" s="35"/>
    </row>
    <row r="9" spans="1:9" ht="18" x14ac:dyDescent="0.4">
      <c r="A9" s="90">
        <v>3</v>
      </c>
      <c r="B9" s="88" t="s">
        <v>46</v>
      </c>
      <c r="C9" s="90">
        <v>31</v>
      </c>
      <c r="D9" s="88">
        <v>2796052608.3155999</v>
      </c>
      <c r="E9" s="88">
        <f>-1806059.07</f>
        <v>-1806059.07</v>
      </c>
      <c r="F9" s="88">
        <v>1562952417.4117</v>
      </c>
      <c r="G9" s="88">
        <f t="shared" si="0"/>
        <v>4357198966.6573</v>
      </c>
      <c r="H9" s="91">
        <v>3</v>
      </c>
    </row>
    <row r="10" spans="1:9" ht="18" x14ac:dyDescent="0.4">
      <c r="A10" s="90">
        <v>4</v>
      </c>
      <c r="B10" s="88" t="s">
        <v>47</v>
      </c>
      <c r="C10" s="90">
        <v>21</v>
      </c>
      <c r="D10" s="88">
        <v>2110575672.8852</v>
      </c>
      <c r="E10" s="88">
        <f>-1223459.37</f>
        <v>-1223459.3700000001</v>
      </c>
      <c r="F10" s="88">
        <v>1180695099.5538001</v>
      </c>
      <c r="G10" s="88">
        <f t="shared" si="0"/>
        <v>3290047313.0690002</v>
      </c>
      <c r="H10" s="91">
        <v>4</v>
      </c>
    </row>
    <row r="11" spans="1:9" ht="18" x14ac:dyDescent="0.4">
      <c r="A11" s="90">
        <v>5</v>
      </c>
      <c r="B11" s="88" t="s">
        <v>48</v>
      </c>
      <c r="C11" s="90">
        <v>20</v>
      </c>
      <c r="D11" s="88">
        <v>2395921045.3326998</v>
      </c>
      <c r="E11" s="88">
        <f>-1165199.4</f>
        <v>-1165199.3999999999</v>
      </c>
      <c r="F11" s="88">
        <v>1197215916.2556</v>
      </c>
      <c r="G11" s="88">
        <f t="shared" si="0"/>
        <v>3591971762.1882997</v>
      </c>
      <c r="H11" s="91">
        <v>5</v>
      </c>
    </row>
    <row r="12" spans="1:9" ht="18" x14ac:dyDescent="0.4">
      <c r="A12" s="90">
        <v>6</v>
      </c>
      <c r="B12" s="88" t="s">
        <v>49</v>
      </c>
      <c r="C12" s="90">
        <v>8</v>
      </c>
      <c r="D12" s="88">
        <v>975227564.14629996</v>
      </c>
      <c r="E12" s="88">
        <f>-466079.76</f>
        <v>-466079.76</v>
      </c>
      <c r="F12" s="88">
        <v>739183010.16419995</v>
      </c>
      <c r="G12" s="88">
        <f t="shared" si="0"/>
        <v>1713944494.5504999</v>
      </c>
      <c r="H12" s="91">
        <v>6</v>
      </c>
    </row>
    <row r="13" spans="1:9" ht="18" x14ac:dyDescent="0.4">
      <c r="A13" s="90">
        <v>7</v>
      </c>
      <c r="B13" s="88" t="s">
        <v>50</v>
      </c>
      <c r="C13" s="90">
        <v>23</v>
      </c>
      <c r="D13" s="88">
        <v>2607132910.9912</v>
      </c>
      <c r="E13" s="88">
        <f>-1339979.31</f>
        <v>-1339979.31</v>
      </c>
      <c r="F13" s="88">
        <v>1242637815.9194</v>
      </c>
      <c r="G13" s="88">
        <f t="shared" si="0"/>
        <v>3848430747.6006002</v>
      </c>
      <c r="H13" s="91">
        <v>7</v>
      </c>
    </row>
    <row r="14" spans="1:9" ht="18" x14ac:dyDescent="0.4">
      <c r="A14" s="90">
        <v>8</v>
      </c>
      <c r="B14" s="88" t="s">
        <v>51</v>
      </c>
      <c r="C14" s="90">
        <v>27</v>
      </c>
      <c r="D14" s="88">
        <v>2830565045.914</v>
      </c>
      <c r="E14" s="88">
        <f>-1573019.19</f>
        <v>-1573019.19</v>
      </c>
      <c r="F14" s="88">
        <v>1360378711.2209001</v>
      </c>
      <c r="G14" s="88">
        <f t="shared" si="0"/>
        <v>4189370737.9449</v>
      </c>
      <c r="H14" s="91">
        <v>8</v>
      </c>
    </row>
    <row r="15" spans="1:9" ht="18" x14ac:dyDescent="0.4">
      <c r="A15" s="90">
        <v>9</v>
      </c>
      <c r="B15" s="88" t="s">
        <v>52</v>
      </c>
      <c r="C15" s="90">
        <v>18</v>
      </c>
      <c r="D15" s="88">
        <v>1824776133.8901999</v>
      </c>
      <c r="E15" s="88">
        <f>-1048679.46</f>
        <v>-1048679.46</v>
      </c>
      <c r="F15" s="88">
        <v>928245605.27450001</v>
      </c>
      <c r="G15" s="88">
        <f t="shared" si="0"/>
        <v>2751973059.7047</v>
      </c>
      <c r="H15" s="91">
        <v>9</v>
      </c>
    </row>
    <row r="16" spans="1:9" ht="18" x14ac:dyDescent="0.4">
      <c r="A16" s="90">
        <v>10</v>
      </c>
      <c r="B16" s="88" t="s">
        <v>53</v>
      </c>
      <c r="C16" s="90">
        <v>25</v>
      </c>
      <c r="D16" s="88">
        <v>2338188902.5997</v>
      </c>
      <c r="E16" s="88">
        <f>-1456499.25</f>
        <v>-1456499.25</v>
      </c>
      <c r="F16" s="88">
        <v>1326859907.707</v>
      </c>
      <c r="G16" s="88">
        <f t="shared" si="0"/>
        <v>3663592311.0566998</v>
      </c>
      <c r="H16" s="91">
        <v>10</v>
      </c>
    </row>
    <row r="17" spans="1:8" ht="18" x14ac:dyDescent="0.4">
      <c r="A17" s="90">
        <v>11</v>
      </c>
      <c r="B17" s="88" t="s">
        <v>54</v>
      </c>
      <c r="C17" s="90">
        <v>13</v>
      </c>
      <c r="D17" s="88">
        <v>1349851781.8396001</v>
      </c>
      <c r="E17" s="88">
        <f>-14255897.4284</f>
        <v>-14255897.428400001</v>
      </c>
      <c r="F17" s="88">
        <v>757260574.64520001</v>
      </c>
      <c r="G17" s="88">
        <f t="shared" si="0"/>
        <v>2092856459.0564001</v>
      </c>
      <c r="H17" s="91">
        <v>11</v>
      </c>
    </row>
    <row r="18" spans="1:8" ht="18" x14ac:dyDescent="0.4">
      <c r="A18" s="90">
        <v>12</v>
      </c>
      <c r="B18" s="88" t="s">
        <v>55</v>
      </c>
      <c r="C18" s="90">
        <v>18</v>
      </c>
      <c r="D18" s="88">
        <v>1789030986.2295001</v>
      </c>
      <c r="E18" s="88">
        <f>-1048679.46</f>
        <v>-1048679.46</v>
      </c>
      <c r="F18" s="88">
        <v>989803837.10090005</v>
      </c>
      <c r="G18" s="88">
        <f t="shared" si="0"/>
        <v>2777786143.8704</v>
      </c>
      <c r="H18" s="91">
        <v>12</v>
      </c>
    </row>
    <row r="19" spans="1:8" ht="18" x14ac:dyDescent="0.4">
      <c r="A19" s="90">
        <v>13</v>
      </c>
      <c r="B19" s="88" t="s">
        <v>56</v>
      </c>
      <c r="C19" s="90">
        <v>16</v>
      </c>
      <c r="D19" s="88">
        <v>1420555481.1110001</v>
      </c>
      <c r="E19" s="88">
        <f>-932159.52</f>
        <v>-932159.52</v>
      </c>
      <c r="F19" s="88">
        <v>852773773.40020001</v>
      </c>
      <c r="G19" s="88">
        <f t="shared" si="0"/>
        <v>2272397094.9912</v>
      </c>
      <c r="H19" s="91">
        <v>13</v>
      </c>
    </row>
    <row r="20" spans="1:8" ht="18" x14ac:dyDescent="0.4">
      <c r="A20" s="90">
        <v>14</v>
      </c>
      <c r="B20" s="88" t="s">
        <v>57</v>
      </c>
      <c r="C20" s="90">
        <v>17</v>
      </c>
      <c r="D20" s="88">
        <v>1817682079.5362999</v>
      </c>
      <c r="E20" s="88">
        <f>-990419.49</f>
        <v>-990419.49</v>
      </c>
      <c r="F20" s="88">
        <v>965876458.27989995</v>
      </c>
      <c r="G20" s="88">
        <f t="shared" si="0"/>
        <v>2782568118.3262</v>
      </c>
      <c r="H20" s="91">
        <v>14</v>
      </c>
    </row>
    <row r="21" spans="1:8" ht="18" x14ac:dyDescent="0.4">
      <c r="A21" s="90">
        <v>15</v>
      </c>
      <c r="B21" s="88" t="s">
        <v>58</v>
      </c>
      <c r="C21" s="90">
        <v>11</v>
      </c>
      <c r="D21" s="88">
        <v>1245477030.4159</v>
      </c>
      <c r="E21" s="88">
        <f>-640859.67</f>
        <v>-640859.67000000004</v>
      </c>
      <c r="F21" s="88">
        <v>633840509.26540005</v>
      </c>
      <c r="G21" s="88">
        <f t="shared" si="0"/>
        <v>1878676680.0113001</v>
      </c>
      <c r="H21" s="91">
        <v>15</v>
      </c>
    </row>
    <row r="22" spans="1:8" ht="18" x14ac:dyDescent="0.4">
      <c r="A22" s="90">
        <v>16</v>
      </c>
      <c r="B22" s="88" t="s">
        <v>59</v>
      </c>
      <c r="C22" s="90">
        <v>27</v>
      </c>
      <c r="D22" s="88">
        <v>2436098326.5809002</v>
      </c>
      <c r="E22" s="88">
        <f>-1573019.19</f>
        <v>-1573019.19</v>
      </c>
      <c r="F22" s="88">
        <v>1333098618.1956999</v>
      </c>
      <c r="G22" s="88">
        <f t="shared" si="0"/>
        <v>3767623925.5866003</v>
      </c>
      <c r="H22" s="91">
        <v>16</v>
      </c>
    </row>
    <row r="23" spans="1:8" ht="18" x14ac:dyDescent="0.4">
      <c r="A23" s="90">
        <v>17</v>
      </c>
      <c r="B23" s="88" t="s">
        <v>60</v>
      </c>
      <c r="C23" s="90">
        <v>27</v>
      </c>
      <c r="D23" s="88">
        <v>2559350658.4868999</v>
      </c>
      <c r="E23" s="88">
        <f>-1573019.19</f>
        <v>-1573019.19</v>
      </c>
      <c r="F23" s="88">
        <v>1397389804.9793</v>
      </c>
      <c r="G23" s="88">
        <f t="shared" si="0"/>
        <v>3955167444.2761998</v>
      </c>
      <c r="H23" s="91">
        <v>17</v>
      </c>
    </row>
    <row r="24" spans="1:8" ht="18" x14ac:dyDescent="0.4">
      <c r="A24" s="90">
        <v>18</v>
      </c>
      <c r="B24" s="88" t="s">
        <v>61</v>
      </c>
      <c r="C24" s="90">
        <v>23</v>
      </c>
      <c r="D24" s="88">
        <v>2878232160.4763999</v>
      </c>
      <c r="E24" s="88">
        <f>-1339979.31</f>
        <v>-1339979.31</v>
      </c>
      <c r="F24" s="88">
        <v>1601836210.5816</v>
      </c>
      <c r="G24" s="88">
        <f t="shared" si="0"/>
        <v>4478728391.7480001</v>
      </c>
      <c r="H24" s="91">
        <v>18</v>
      </c>
    </row>
    <row r="25" spans="1:8" ht="18" x14ac:dyDescent="0.4">
      <c r="A25" s="90">
        <v>19</v>
      </c>
      <c r="B25" s="88" t="s">
        <v>62</v>
      </c>
      <c r="C25" s="90">
        <v>44</v>
      </c>
      <c r="D25" s="88">
        <v>4582392280.4636002</v>
      </c>
      <c r="E25" s="88">
        <f>-2563438.68</f>
        <v>-2563438.6800000002</v>
      </c>
      <c r="F25" s="88">
        <v>2718355289.3041</v>
      </c>
      <c r="G25" s="88">
        <f t="shared" si="0"/>
        <v>7298184131.0876999</v>
      </c>
      <c r="H25" s="91">
        <v>19</v>
      </c>
    </row>
    <row r="26" spans="1:8" ht="18" x14ac:dyDescent="0.4">
      <c r="A26" s="90">
        <v>20</v>
      </c>
      <c r="B26" s="88" t="s">
        <v>63</v>
      </c>
      <c r="C26" s="90">
        <v>34</v>
      </c>
      <c r="D26" s="88">
        <v>3488653241.9938002</v>
      </c>
      <c r="E26" s="88">
        <f>-1980838.98</f>
        <v>-1980838.98</v>
      </c>
      <c r="F26" s="88">
        <v>1804775749.8692999</v>
      </c>
      <c r="G26" s="88">
        <f t="shared" si="0"/>
        <v>5291448152.8831005</v>
      </c>
      <c r="H26" s="91">
        <v>20</v>
      </c>
    </row>
    <row r="27" spans="1:8" ht="18" x14ac:dyDescent="0.4">
      <c r="A27" s="90">
        <v>21</v>
      </c>
      <c r="B27" s="88" t="s">
        <v>64</v>
      </c>
      <c r="C27" s="90">
        <v>21</v>
      </c>
      <c r="D27" s="88">
        <v>2201714664.7227001</v>
      </c>
      <c r="E27" s="88">
        <f>-1223459.37</f>
        <v>-1223459.3700000001</v>
      </c>
      <c r="F27" s="88">
        <v>1056446022.8698</v>
      </c>
      <c r="G27" s="88">
        <f t="shared" si="0"/>
        <v>3256937228.2225003</v>
      </c>
      <c r="H27" s="91">
        <v>21</v>
      </c>
    </row>
    <row r="28" spans="1:8" ht="18" x14ac:dyDescent="0.4">
      <c r="A28" s="90">
        <v>22</v>
      </c>
      <c r="B28" s="88" t="s">
        <v>65</v>
      </c>
      <c r="C28" s="90">
        <v>21</v>
      </c>
      <c r="D28" s="88">
        <v>2275633378.3203001</v>
      </c>
      <c r="E28" s="88">
        <f>-1223459.37</f>
        <v>-1223459.3700000001</v>
      </c>
      <c r="F28" s="88">
        <v>1067208950.0394</v>
      </c>
      <c r="G28" s="88">
        <f t="shared" si="0"/>
        <v>3341618868.9897003</v>
      </c>
      <c r="H28" s="91">
        <v>22</v>
      </c>
    </row>
    <row r="29" spans="1:8" ht="18" x14ac:dyDescent="0.4">
      <c r="A29" s="90">
        <v>23</v>
      </c>
      <c r="B29" s="88" t="s">
        <v>66</v>
      </c>
      <c r="C29" s="90">
        <v>16</v>
      </c>
      <c r="D29" s="88">
        <v>1610248976.198</v>
      </c>
      <c r="E29" s="88">
        <f>-932159.52</f>
        <v>-932159.52</v>
      </c>
      <c r="F29" s="88">
        <v>809774019.62510002</v>
      </c>
      <c r="G29" s="88">
        <f t="shared" si="0"/>
        <v>2419090836.3031001</v>
      </c>
      <c r="H29" s="91">
        <v>23</v>
      </c>
    </row>
    <row r="30" spans="1:8" ht="18" x14ac:dyDescent="0.4">
      <c r="A30" s="90">
        <v>24</v>
      </c>
      <c r="B30" s="88" t="s">
        <v>67</v>
      </c>
      <c r="C30" s="90">
        <v>20</v>
      </c>
      <c r="D30" s="88">
        <v>2743052992.8717999</v>
      </c>
      <c r="E30" s="88">
        <f>-1165199.4</f>
        <v>-1165199.3999999999</v>
      </c>
      <c r="F30" s="88">
        <v>6175016009.8620005</v>
      </c>
      <c r="G30" s="88">
        <f t="shared" si="0"/>
        <v>8916903803.3338013</v>
      </c>
      <c r="H30" s="91">
        <v>24</v>
      </c>
    </row>
    <row r="31" spans="1:8" ht="18" x14ac:dyDescent="0.4">
      <c r="A31" s="90">
        <v>25</v>
      </c>
      <c r="B31" s="88" t="s">
        <v>68</v>
      </c>
      <c r="C31" s="90">
        <v>13</v>
      </c>
      <c r="D31" s="88">
        <v>1436619620.2219999</v>
      </c>
      <c r="E31" s="88">
        <f>-757379.61</f>
        <v>-757379.61</v>
      </c>
      <c r="F31" s="88">
        <v>664002977.72070003</v>
      </c>
      <c r="G31" s="88">
        <f t="shared" si="0"/>
        <v>2099865218.3327</v>
      </c>
      <c r="H31" s="91">
        <v>25</v>
      </c>
    </row>
    <row r="32" spans="1:8" ht="18" x14ac:dyDescent="0.4">
      <c r="A32" s="90">
        <v>26</v>
      </c>
      <c r="B32" s="88" t="s">
        <v>69</v>
      </c>
      <c r="C32" s="90">
        <v>25</v>
      </c>
      <c r="D32" s="88">
        <v>2659072100.3115001</v>
      </c>
      <c r="E32" s="88">
        <f>-1456499.25</f>
        <v>-1456499.25</v>
      </c>
      <c r="F32" s="88">
        <v>1299650958.6536</v>
      </c>
      <c r="G32" s="88">
        <f t="shared" si="0"/>
        <v>3957266559.7151003</v>
      </c>
      <c r="H32" s="91">
        <v>26</v>
      </c>
    </row>
    <row r="33" spans="1:10" ht="18" x14ac:dyDescent="0.4">
      <c r="A33" s="90">
        <v>27</v>
      </c>
      <c r="B33" s="88" t="s">
        <v>70</v>
      </c>
      <c r="C33" s="90">
        <v>20</v>
      </c>
      <c r="D33" s="88">
        <v>1896972422.1257</v>
      </c>
      <c r="E33" s="88">
        <f>-1165199.4</f>
        <v>-1165199.3999999999</v>
      </c>
      <c r="F33" s="88">
        <v>1170758016.05</v>
      </c>
      <c r="G33" s="88">
        <f t="shared" si="0"/>
        <v>3066565238.7756996</v>
      </c>
      <c r="H33" s="91">
        <v>27</v>
      </c>
    </row>
    <row r="34" spans="1:10" ht="18" x14ac:dyDescent="0.4">
      <c r="A34" s="90">
        <v>28</v>
      </c>
      <c r="B34" s="88" t="s">
        <v>71</v>
      </c>
      <c r="C34" s="90">
        <v>18</v>
      </c>
      <c r="D34" s="88">
        <v>1811728655.0545001</v>
      </c>
      <c r="E34" s="88">
        <f>-1048679.46</f>
        <v>-1048679.46</v>
      </c>
      <c r="F34" s="88">
        <v>997943555.90789998</v>
      </c>
      <c r="G34" s="88">
        <f t="shared" si="0"/>
        <v>2808623531.5023999</v>
      </c>
      <c r="H34" s="91">
        <v>28</v>
      </c>
    </row>
    <row r="35" spans="1:10" ht="18" x14ac:dyDescent="0.4">
      <c r="A35" s="90">
        <v>29</v>
      </c>
      <c r="B35" s="88" t="s">
        <v>72</v>
      </c>
      <c r="C35" s="90">
        <v>30</v>
      </c>
      <c r="D35" s="88">
        <v>2454032269.6008</v>
      </c>
      <c r="E35" s="88">
        <f>-1747799.1</f>
        <v>-1747799.1</v>
      </c>
      <c r="F35" s="88">
        <v>1383735286.7676001</v>
      </c>
      <c r="G35" s="88">
        <f t="shared" si="0"/>
        <v>3836019757.2684002</v>
      </c>
      <c r="H35" s="91">
        <v>29</v>
      </c>
    </row>
    <row r="36" spans="1:10" ht="18" x14ac:dyDescent="0.4">
      <c r="A36" s="90">
        <v>30</v>
      </c>
      <c r="B36" s="88" t="s">
        <v>73</v>
      </c>
      <c r="C36" s="90">
        <v>33</v>
      </c>
      <c r="D36" s="88">
        <v>3095570233.8713002</v>
      </c>
      <c r="E36" s="88">
        <f>-1922579.01</f>
        <v>-1922579.01</v>
      </c>
      <c r="F36" s="88">
        <v>2340185690.0595002</v>
      </c>
      <c r="G36" s="88">
        <f t="shared" si="0"/>
        <v>5433833344.9208002</v>
      </c>
      <c r="H36" s="91">
        <v>30</v>
      </c>
    </row>
    <row r="37" spans="1:10" ht="18" x14ac:dyDescent="0.4">
      <c r="A37" s="90">
        <v>31</v>
      </c>
      <c r="B37" s="88" t="s">
        <v>74</v>
      </c>
      <c r="C37" s="90">
        <v>17</v>
      </c>
      <c r="D37" s="88">
        <v>1940507773.7237</v>
      </c>
      <c r="E37" s="88">
        <f>-990419.49</f>
        <v>-990419.49</v>
      </c>
      <c r="F37" s="88">
        <v>974128044.722</v>
      </c>
      <c r="G37" s="88">
        <f t="shared" si="0"/>
        <v>2913645398.9556999</v>
      </c>
      <c r="H37" s="91">
        <v>31</v>
      </c>
    </row>
    <row r="38" spans="1:10" ht="18" x14ac:dyDescent="0.4">
      <c r="A38" s="90">
        <v>32</v>
      </c>
      <c r="B38" s="88" t="s">
        <v>75</v>
      </c>
      <c r="C38" s="90">
        <v>23</v>
      </c>
      <c r="D38" s="88">
        <v>2405366961.2655001</v>
      </c>
      <c r="E38" s="88">
        <f>-1339979.31</f>
        <v>-1339979.31</v>
      </c>
      <c r="F38" s="88">
        <v>1744563144.2456999</v>
      </c>
      <c r="G38" s="88">
        <f t="shared" si="0"/>
        <v>4148590126.2012</v>
      </c>
      <c r="H38" s="91">
        <v>32</v>
      </c>
    </row>
    <row r="39" spans="1:10" ht="18" x14ac:dyDescent="0.4">
      <c r="A39" s="90">
        <v>33</v>
      </c>
      <c r="B39" s="88" t="s">
        <v>76</v>
      </c>
      <c r="C39" s="90">
        <v>23</v>
      </c>
      <c r="D39" s="88">
        <v>2422576822.9136</v>
      </c>
      <c r="E39" s="88">
        <f>-1339979.31</f>
        <v>-1339979.31</v>
      </c>
      <c r="F39" s="88">
        <v>1256898939.6373</v>
      </c>
      <c r="G39" s="88">
        <f t="shared" si="0"/>
        <v>3678135783.2409</v>
      </c>
      <c r="H39" s="91">
        <v>33</v>
      </c>
    </row>
    <row r="40" spans="1:10" ht="18" x14ac:dyDescent="0.4">
      <c r="A40" s="90">
        <v>34</v>
      </c>
      <c r="B40" s="88" t="s">
        <v>77</v>
      </c>
      <c r="C40" s="90">
        <v>16</v>
      </c>
      <c r="D40" s="88">
        <v>1815729433.6530001</v>
      </c>
      <c r="E40" s="88">
        <f>-932159.52</f>
        <v>-932159.52</v>
      </c>
      <c r="F40" s="88">
        <v>786261996.74479997</v>
      </c>
      <c r="G40" s="88">
        <f t="shared" si="0"/>
        <v>2601059270.8778</v>
      </c>
      <c r="H40" s="91">
        <v>34</v>
      </c>
    </row>
    <row r="41" spans="1:10" ht="18" x14ac:dyDescent="0.4">
      <c r="A41" s="90">
        <v>35</v>
      </c>
      <c r="B41" s="88" t="s">
        <v>78</v>
      </c>
      <c r="C41" s="90">
        <v>17</v>
      </c>
      <c r="D41" s="88">
        <v>1825556819.7607999</v>
      </c>
      <c r="E41" s="88">
        <f>-990419.49</f>
        <v>-990419.49</v>
      </c>
      <c r="F41" s="88">
        <v>979643470.13300002</v>
      </c>
      <c r="G41" s="88">
        <f t="shared" si="0"/>
        <v>2804209870.4038</v>
      </c>
      <c r="H41" s="91">
        <v>35</v>
      </c>
    </row>
    <row r="42" spans="1:10" ht="18" x14ac:dyDescent="0.4">
      <c r="A42" s="90">
        <v>36</v>
      </c>
      <c r="B42" s="88" t="s">
        <v>79</v>
      </c>
      <c r="C42" s="90">
        <v>14</v>
      </c>
      <c r="D42" s="88">
        <v>1649512621.7262001</v>
      </c>
      <c r="E42" s="88">
        <f>-815639.58</f>
        <v>-815639.58</v>
      </c>
      <c r="F42" s="88">
        <v>822094843.64999998</v>
      </c>
      <c r="G42" s="88">
        <f t="shared" si="0"/>
        <v>2470791825.7962003</v>
      </c>
      <c r="H42" s="91">
        <v>36</v>
      </c>
    </row>
    <row r="43" spans="1:10" ht="18" x14ac:dyDescent="0.4">
      <c r="A43" s="90">
        <v>37</v>
      </c>
      <c r="B43" s="88" t="s">
        <v>918</v>
      </c>
      <c r="C43" s="90">
        <v>6</v>
      </c>
      <c r="D43" s="88">
        <v>728539055.37129998</v>
      </c>
      <c r="E43" s="88">
        <f>-349559.82</f>
        <v>-349559.82</v>
      </c>
      <c r="F43" s="88">
        <v>3097065264.8957</v>
      </c>
      <c r="G43" s="88">
        <f t="shared" si="0"/>
        <v>3825254760.447</v>
      </c>
      <c r="H43" s="91">
        <v>37</v>
      </c>
    </row>
    <row r="44" spans="1:10" ht="18" x14ac:dyDescent="0.4">
      <c r="A44" s="90"/>
      <c r="B44" s="92" t="s">
        <v>919</v>
      </c>
      <c r="C44" s="88"/>
      <c r="D44" s="93">
        <f>SUM(D7:D43)</f>
        <v>80181694734.156616</v>
      </c>
      <c r="E44" s="93">
        <f t="shared" ref="E44:F44" si="1">SUM(E7:E43)</f>
        <v>-58591734.598400012</v>
      </c>
      <c r="F44" s="93">
        <f t="shared" si="1"/>
        <v>51217851852.363106</v>
      </c>
      <c r="G44" s="93">
        <f>SUM(G7:G43)</f>
        <v>131340954851.92133</v>
      </c>
      <c r="H44" s="91"/>
    </row>
    <row r="45" spans="1:10" ht="18" x14ac:dyDescent="0.4">
      <c r="A45" s="131"/>
      <c r="B45" s="131"/>
      <c r="C45" s="131"/>
      <c r="D45" s="131"/>
      <c r="E45" s="131"/>
      <c r="F45" s="131"/>
      <c r="G45" s="131"/>
      <c r="H45" s="131"/>
      <c r="J45" s="35"/>
    </row>
    <row r="46" spans="1:10" x14ac:dyDescent="0.25">
      <c r="A46" s="132"/>
      <c r="B46" s="132"/>
      <c r="C46" s="132"/>
      <c r="D46" s="132"/>
      <c r="E46" s="132"/>
      <c r="F46" s="132"/>
      <c r="G46" s="132"/>
      <c r="H46" s="132"/>
      <c r="J46" s="34"/>
    </row>
    <row r="47" spans="1:10" ht="22.5" x14ac:dyDescent="0.45">
      <c r="A47" s="127"/>
      <c r="B47" s="127"/>
      <c r="C47" s="127"/>
      <c r="D47" s="127"/>
      <c r="E47" s="127"/>
      <c r="F47" s="127"/>
      <c r="G47" s="127"/>
      <c r="H47" s="127"/>
      <c r="I47" s="35"/>
    </row>
    <row r="48" spans="1:10" x14ac:dyDescent="0.25">
      <c r="G48" s="35"/>
    </row>
    <row r="49" spans="7:9" x14ac:dyDescent="0.25">
      <c r="G49" s="35"/>
      <c r="I49" s="38"/>
    </row>
    <row r="51" spans="7:9" x14ac:dyDescent="0.25">
      <c r="G51" s="35"/>
    </row>
  </sheetData>
  <mergeCells count="6">
    <mergeCell ref="A47:H47"/>
    <mergeCell ref="A1:H1"/>
    <mergeCell ref="A2:H2"/>
    <mergeCell ref="A3:H3"/>
    <mergeCell ref="A45:H45"/>
    <mergeCell ref="A46:H46"/>
  </mergeCells>
  <pageMargins left="0.70866141732283472" right="0.70866141732283472" top="0.74803149606299213" bottom="0.74803149606299213" header="0.31496062992125984" footer="0.31496062992125984"/>
  <pageSetup scale="6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MONTHENTRY</vt:lpstr>
      <vt:lpstr>Sum &amp; FG</vt:lpstr>
      <vt:lpstr>SG Details</vt:lpstr>
      <vt:lpstr>LGC Details</vt:lpstr>
      <vt:lpstr>SumSum</vt:lpstr>
      <vt:lpstr>acctmonth</vt:lpstr>
      <vt:lpstr>previuosmonth</vt:lpstr>
      <vt:lpstr>'SG Details'!Print_Area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Emuesiri Ojo</cp:lastModifiedBy>
  <cp:lastPrinted>2021-03-10T13:31:38Z</cp:lastPrinted>
  <dcterms:created xsi:type="dcterms:W3CDTF">2003-11-12T08:54:16Z</dcterms:created>
  <dcterms:modified xsi:type="dcterms:W3CDTF">2021-06-08T01:46:46Z</dcterms:modified>
</cp:coreProperties>
</file>